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pita-my.sharepoint.com/personal/p10210385_capita_co_uk/Documents/TP/My JRs/692289 - Concurrent service calc spreadsheet/"/>
    </mc:Choice>
  </mc:AlternateContent>
  <xr:revisionPtr revIDLastSave="7" documentId="8_{D13FAD85-3E80-49F2-B32E-1FF46E37F1C5}" xr6:coauthVersionLast="44" xr6:coauthVersionMax="44" xr10:uidLastSave="{88DA07D0-F384-4DA3-93F2-48F22A239E96}"/>
  <bookViews>
    <workbookView xWindow="495" yWindow="705" windowWidth="21945" windowHeight="13605" xr2:uid="{00000000-000D-0000-FFFF-FFFF00000000}"/>
  </bookViews>
  <sheets>
    <sheet name="Concurrent Service Calculator" sheetId="4" r:id="rId1"/>
  </sheets>
  <definedNames>
    <definedName name="GuidenceNotes" localSheetId="0">#REF!</definedName>
    <definedName name="GuidenceNo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29" i="4"/>
  <c r="I30" i="4"/>
  <c r="I31" i="4"/>
  <c r="I32" i="4"/>
  <c r="I23" i="4"/>
  <c r="I33" i="4" l="1"/>
  <c r="Q23" i="4" l="1"/>
  <c r="O23" i="4"/>
  <c r="O24" i="4"/>
  <c r="O25" i="4"/>
  <c r="O26" i="4"/>
  <c r="O27" i="4"/>
  <c r="O28" i="4"/>
  <c r="O29" i="4"/>
  <c r="O30" i="4"/>
  <c r="O31" i="4"/>
  <c r="O32" i="4"/>
  <c r="Q24" i="4"/>
  <c r="Q25" i="4"/>
  <c r="Q26" i="4"/>
  <c r="Q27" i="4"/>
  <c r="Q28" i="4"/>
  <c r="Q29" i="4"/>
  <c r="Q30" i="4"/>
  <c r="Q31" i="4"/>
  <c r="Q32" i="4"/>
  <c r="P32" i="4" l="1"/>
  <c r="R32" i="4"/>
  <c r="R31" i="4"/>
  <c r="P31" i="4"/>
  <c r="R30" i="4"/>
  <c r="P30" i="4"/>
  <c r="R29" i="4"/>
  <c r="P29" i="4"/>
  <c r="R28" i="4"/>
  <c r="P28" i="4"/>
  <c r="P27" i="4"/>
  <c r="R27" i="4"/>
  <c r="P26" i="4"/>
  <c r="R26" i="4"/>
  <c r="R25" i="4"/>
  <c r="P25" i="4"/>
  <c r="R24" i="4"/>
  <c r="P24" i="4"/>
  <c r="R23" i="4"/>
  <c r="P23" i="4"/>
  <c r="O33" i="4"/>
  <c r="C33" i="4"/>
  <c r="E33" i="4"/>
  <c r="L12" i="4" l="1"/>
  <c r="L9" i="4"/>
  <c r="L7" i="4"/>
  <c r="L8" i="4" l="1"/>
  <c r="M8" i="4" s="1"/>
  <c r="M9" i="4" l="1"/>
  <c r="L10" i="4" s="1"/>
  <c r="D10" i="4" s="1"/>
  <c r="E10" i="4" s="1"/>
  <c r="P33" i="4" l="1"/>
  <c r="L11" i="4"/>
  <c r="L29" i="4" l="1"/>
  <c r="L24" i="4"/>
  <c r="N24" i="4" s="1"/>
  <c r="L30" i="4"/>
  <c r="L25" i="4"/>
  <c r="L31" i="4"/>
  <c r="L26" i="4"/>
  <c r="L32" i="4"/>
  <c r="L27" i="4"/>
  <c r="L23" i="4"/>
  <c r="N23" i="4" s="1"/>
  <c r="L28" i="4"/>
  <c r="D12" i="4"/>
  <c r="F25" i="4"/>
  <c r="M25" i="4" s="1"/>
  <c r="F31" i="4"/>
  <c r="M31" i="4" s="1"/>
  <c r="F26" i="4"/>
  <c r="F27" i="4"/>
  <c r="M27" i="4" s="1"/>
  <c r="F23" i="4"/>
  <c r="M23" i="4" s="1"/>
  <c r="F28" i="4"/>
  <c r="M28" i="4" s="1"/>
  <c r="F29" i="4"/>
  <c r="M29" i="4" s="1"/>
  <c r="F24" i="4"/>
  <c r="F30" i="4"/>
  <c r="F32" i="4"/>
  <c r="M32" i="4" s="1"/>
  <c r="D15" i="4"/>
  <c r="D13" i="4"/>
  <c r="N29" i="4"/>
  <c r="N32" i="4"/>
  <c r="N28" i="4"/>
  <c r="N31" i="4"/>
  <c r="N27" i="4"/>
  <c r="N30" i="4"/>
  <c r="N26" i="4"/>
  <c r="N25" i="4"/>
  <c r="M24" i="4" l="1"/>
  <c r="M26" i="4"/>
  <c r="L33" i="4"/>
  <c r="N33" i="4" l="1"/>
  <c r="E13" i="4"/>
  <c r="M30" i="4"/>
  <c r="F33" i="4"/>
  <c r="M33" i="4" s="1"/>
  <c r="M34" i="4" l="1"/>
  <c r="M35" i="4" s="1"/>
  <c r="D14" i="4" s="1"/>
  <c r="E15" i="4"/>
</calcChain>
</file>

<file path=xl/sharedStrings.xml><?xml version="1.0" encoding="utf-8"?>
<sst xmlns="http://schemas.openxmlformats.org/spreadsheetml/2006/main" count="37" uniqueCount="34">
  <si>
    <t>Teachers' Pensions</t>
  </si>
  <si>
    <t>Date From</t>
  </si>
  <si>
    <t>Date To</t>
  </si>
  <si>
    <t>Part-time Salary</t>
  </si>
  <si>
    <t>Full-time Salary</t>
  </si>
  <si>
    <t>Days Excluded</t>
  </si>
  <si>
    <t>Part-time Indicator</t>
  </si>
  <si>
    <t>Days In Period</t>
  </si>
  <si>
    <t>Days Worked</t>
  </si>
  <si>
    <t xml:space="preserve">    Please enter date (dd/mm/ccyy)</t>
  </si>
  <si>
    <t>IMPORTANT - Please ensure you clear ALL fields after each service period calculation.</t>
  </si>
  <si>
    <t>Dates Check</t>
  </si>
  <si>
    <t>Date From Leap Year Check</t>
  </si>
  <si>
    <t>Date To Leap Year Check</t>
  </si>
  <si>
    <t>Leap Year Calc</t>
  </si>
  <si>
    <t>Date Error?</t>
  </si>
  <si>
    <t>Concurrent Service Calculator</t>
  </si>
  <si>
    <t>% Worked</t>
  </si>
  <si>
    <t>Error Indicators</t>
  </si>
  <si>
    <t>FTE</t>
  </si>
  <si>
    <t>Salary/ Worked</t>
  </si>
  <si>
    <t>Selected Input</t>
  </si>
  <si>
    <t>FTE Salary Paid for Period</t>
  </si>
  <si>
    <t>Days Off</t>
  </si>
  <si>
    <t>Totals</t>
  </si>
  <si>
    <t>Worked in the Period?</t>
  </si>
  <si>
    <t>Worked In The Period</t>
  </si>
  <si>
    <r>
      <t xml:space="preserve">  Section 1: </t>
    </r>
    <r>
      <rPr>
        <sz val="11"/>
        <rFont val="Calibri"/>
        <family val="2"/>
        <scheme val="minor"/>
      </rPr>
      <t>Service line details to be provided to Teachers' Pensions:</t>
    </r>
  </si>
  <si>
    <t>Salary Paid</t>
  </si>
  <si>
    <r>
      <t xml:space="preserve">  Section 2: </t>
    </r>
    <r>
      <rPr>
        <sz val="11"/>
        <rFont val="Calibri"/>
        <family val="2"/>
        <scheme val="minor"/>
      </rPr>
      <t>Please enter the salary details for each contract:</t>
    </r>
  </si>
  <si>
    <r>
      <rPr>
        <b/>
        <sz val="11"/>
        <rFont val="Calibri"/>
        <family val="2"/>
        <scheme val="minor"/>
      </rPr>
      <t>Guidance notes: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Section 1</t>
    </r>
    <r>
      <rPr>
        <sz val="10"/>
        <rFont val="Calibri"/>
        <family val="2"/>
        <scheme val="minor"/>
      </rPr>
      <t xml:space="preserve">; Please enter ‘Date from’ and ‘Date to’ in the relevant fields.  If ‘ERROR’ is displayed, please correct the appropriate field(s).
For concurrent service periods, the 'Part-time Salary' is always populated as '£1' and the 'Part-time Indicator' will always populate a ‘7’; this helps us identify, on our system, that the service period is concurrent. 
</t>
    </r>
    <r>
      <rPr>
        <b/>
        <sz val="10"/>
        <rFont val="Calibri"/>
        <family val="2"/>
        <scheme val="minor"/>
      </rPr>
      <t>Section 2</t>
    </r>
    <r>
      <rPr>
        <sz val="10"/>
        <rFont val="Calibri"/>
        <family val="2"/>
        <scheme val="minor"/>
      </rPr>
      <t xml:space="preserve">; Please enter the following information: 'Full-time Salary'; whether the member has ‘Worked in the Period’ (select Yes or No); and the ‘Salary Paid’ for each of the member’s contracts.
</t>
    </r>
    <r>
      <rPr>
        <b/>
        <sz val="10"/>
        <rFont val="Calibri"/>
        <family val="2"/>
        <scheme val="minor"/>
      </rPr>
      <t>Example</t>
    </r>
    <r>
      <rPr>
        <sz val="10"/>
        <rFont val="Calibri"/>
        <family val="2"/>
        <scheme val="minor"/>
      </rPr>
      <t xml:space="preserve">:
    Date From: 01/04/2018
    Date To: 30/04/2018
    Contract 1: Full-time Salary – £30,000.00, Yes the member has worked, Salary Paid – £1,500.00
    Contract 2: Full-time Salary – £29,000.00, Yes the member has worked, Salary paid – £500.00 
    Contract 3: Full-time Salary – £25,000.00, No the member has not worked, Salary paid – £0.00
    This will calculate an average Full-time Salary of £29,743.59, with 005 days excluded.
</t>
    </r>
    <r>
      <rPr>
        <b/>
        <sz val="10"/>
        <rFont val="Calibri"/>
        <family val="2"/>
        <scheme val="minor"/>
      </rPr>
      <t>Members who haven’t worked in any of their jobs but are still under contract remain in eligible employment / pensionable service. You will need to follow the example below.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Example</t>
    </r>
    <r>
      <rPr>
        <sz val="10"/>
        <rFont val="Calibri"/>
        <family val="2"/>
        <scheme val="minor"/>
      </rPr>
      <t>:
    Date From: 01/04/2018
    Date To: 30/04/2018
    Contract 1: Full-time Salary – £30,000.00, No the member has not worked, Salary Paid – £0.00
    Contract 2: Full-time Salary – £29,000.00, No the member has not worked, Salary paid - £0.00 
    This will calculate an average Full-time Salary of £29,500.00 (by adding the full-time salaries
    together and dividing by number of contracts i.e. £30,000 + £29,000 = £59,000 / 2 (no of contracts)).</t>
    </r>
  </si>
  <si>
    <t>Version 3.0</t>
  </si>
  <si>
    <t>11 May 2020</t>
  </si>
  <si>
    <t>Max Future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</si>
</sst>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"/>
    <numFmt numFmtId="165" formatCode="#,##0.000"/>
    <numFmt numFmtId="166" formatCode="0.000"/>
    <numFmt numFmtId="167" formatCode="0.000%"/>
    <numFmt numFmtId="168" formatCode="\+#,#00&quot; Days&quot;;#,000"/>
    <numFmt numFmtId="169" formatCode="0.00000000"/>
    <numFmt numFmtId="170" formatCode="#,##0.0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1" fillId="0" borderId="1" xfId="0" applyFont="1" applyBorder="1" applyProtection="1"/>
    <xf numFmtId="0" fontId="1" fillId="0" borderId="1" xfId="0" applyFont="1" applyFill="1" applyBorder="1" applyProtection="1"/>
    <xf numFmtId="0" fontId="1" fillId="0" borderId="12" xfId="0" applyFont="1" applyBorder="1" applyProtection="1"/>
    <xf numFmtId="164" fontId="1" fillId="0" borderId="1" xfId="0" applyNumberFormat="1" applyFont="1" applyFill="1" applyBorder="1" applyProtection="1"/>
    <xf numFmtId="166" fontId="1" fillId="0" borderId="1" xfId="0" applyNumberFormat="1" applyFont="1" applyFill="1" applyBorder="1" applyProtection="1"/>
    <xf numFmtId="1" fontId="1" fillId="0" borderId="1" xfId="0" applyNumberFormat="1" applyFont="1" applyFill="1" applyBorder="1" applyProtection="1"/>
    <xf numFmtId="0" fontId="1" fillId="0" borderId="0" xfId="0" applyFont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top"/>
    </xf>
    <xf numFmtId="14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Protection="1"/>
    <xf numFmtId="167" fontId="1" fillId="0" borderId="1" xfId="0" applyNumberFormat="1" applyFont="1" applyBorder="1" applyProtection="1"/>
    <xf numFmtId="1" fontId="1" fillId="0" borderId="10" xfId="0" applyNumberFormat="1" applyFont="1" applyBorder="1" applyProtection="1"/>
    <xf numFmtId="0" fontId="1" fillId="0" borderId="0" xfId="0" applyFont="1" applyBorder="1" applyProtection="1"/>
    <xf numFmtId="1" fontId="1" fillId="0" borderId="1" xfId="0" applyNumberFormat="1" applyFont="1" applyBorder="1" applyProtection="1"/>
    <xf numFmtId="0" fontId="1" fillId="0" borderId="0" xfId="0" applyFont="1" applyBorder="1" applyAlignment="1" applyProtection="1"/>
    <xf numFmtId="166" fontId="1" fillId="0" borderId="0" xfId="0" applyNumberFormat="1" applyFont="1" applyFill="1" applyBorder="1" applyProtection="1"/>
    <xf numFmtId="0" fontId="0" fillId="2" borderId="4" xfId="0" applyFill="1" applyBorder="1"/>
    <xf numFmtId="0" fontId="1" fillId="2" borderId="6" xfId="0" applyFont="1" applyFill="1" applyBorder="1" applyProtection="1"/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1" fontId="1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168" fontId="1" fillId="2" borderId="0" xfId="0" applyNumberFormat="1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/>
    <xf numFmtId="0" fontId="4" fillId="2" borderId="5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left"/>
    </xf>
    <xf numFmtId="0" fontId="1" fillId="2" borderId="5" xfId="0" applyFont="1" applyFill="1" applyBorder="1" applyProtection="1"/>
    <xf numFmtId="0" fontId="1" fillId="2" borderId="7" xfId="0" applyFont="1" applyFill="1" applyBorder="1" applyProtection="1"/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" fillId="2" borderId="9" xfId="0" applyFont="1" applyFill="1" applyBorder="1" applyProtection="1"/>
    <xf numFmtId="170" fontId="1" fillId="2" borderId="0" xfId="0" applyNumberFormat="1" applyFont="1" applyFill="1" applyBorder="1" applyAlignment="1" applyProtection="1">
      <alignment horizontal="center" vertical="center"/>
    </xf>
    <xf numFmtId="164" fontId="8" fillId="2" borderId="8" xfId="0" applyNumberFormat="1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165" fontId="8" fillId="2" borderId="8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 wrapText="1"/>
    </xf>
    <xf numFmtId="169" fontId="1" fillId="0" borderId="1" xfId="0" applyNumberFormat="1" applyFont="1" applyBorder="1" applyProtection="1"/>
    <xf numFmtId="169" fontId="4" fillId="0" borderId="1" xfId="0" applyNumberFormat="1" applyFont="1" applyBorder="1" applyProtection="1"/>
    <xf numFmtId="0" fontId="7" fillId="0" borderId="0" xfId="0" applyFont="1" applyAlignment="1" applyProtection="1">
      <alignment horizontal="left"/>
    </xf>
    <xf numFmtId="49" fontId="7" fillId="0" borderId="0" xfId="0" applyNumberFormat="1" applyFont="1" applyAlignment="1" applyProtection="1">
      <alignment horizontal="left"/>
    </xf>
    <xf numFmtId="0" fontId="4" fillId="2" borderId="5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left"/>
    </xf>
    <xf numFmtId="164" fontId="5" fillId="2" borderId="6" xfId="0" applyNumberFormat="1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/>
    </xf>
    <xf numFmtId="0" fontId="5" fillId="2" borderId="16" xfId="0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left"/>
    </xf>
    <xf numFmtId="164" fontId="1" fillId="2" borderId="6" xfId="0" applyNumberFormat="1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>
      <alignment horizontal="right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numFmt numFmtId="164" formatCode="&quot;£&quot;#,##0.00"/>
      <fill>
        <patternFill>
          <bgColor rgb="FFFF0000"/>
        </patternFill>
      </fill>
    </dxf>
    <dxf>
      <numFmt numFmtId="164" formatCode="&quot;£&quot;#,##0.00"/>
    </dxf>
    <dxf>
      <numFmt numFmtId="164" formatCode="&quot;£&quot;#,##0.00"/>
    </dxf>
    <dxf>
      <fill>
        <patternFill>
          <bgColor rgb="FFFF0000"/>
        </patternFill>
      </fill>
    </dxf>
    <dxf>
      <font>
        <color auto="1"/>
      </font>
      <numFmt numFmtId="164" formatCode="&quot;£&quot;#,##0.00"/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4" tint="0.59996337778862885"/>
        </patternFill>
      </fill>
    </dxf>
    <dxf>
      <font>
        <b val="0"/>
        <i val="0"/>
        <color rgb="FFFF0000"/>
      </font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2"/>
  <sheetViews>
    <sheetView showGridLines="0" tabSelected="1" workbookViewId="0">
      <selection activeCell="D8" sqref="D8"/>
    </sheetView>
  </sheetViews>
  <sheetFormatPr defaultColWidth="0" defaultRowHeight="15" zeroHeight="1" x14ac:dyDescent="0.25"/>
  <cols>
    <col min="1" max="2" width="3.7109375" style="2" customWidth="1"/>
    <col min="3" max="6" width="15.7109375" style="2" customWidth="1"/>
    <col min="7" max="7" width="15" style="2" customWidth="1"/>
    <col min="8" max="8" width="4.5703125" style="2" customWidth="1"/>
    <col min="9" max="9" width="12.7109375" style="2" hidden="1"/>
    <col min="10" max="10" width="5.28515625" style="2" hidden="1"/>
    <col min="11" max="11" width="26.7109375" style="2" hidden="1"/>
    <col min="12" max="18" width="10.7109375" style="2" hidden="1"/>
    <col min="19" max="16384" width="9.140625" style="2" hidden="1"/>
  </cols>
  <sheetData>
    <row r="1" spans="1:13" ht="23.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3" ht="18.75" x14ac:dyDescent="0.25">
      <c r="A2" s="12" t="s">
        <v>16</v>
      </c>
      <c r="B2" s="12"/>
      <c r="C2" s="12"/>
      <c r="D2" s="12"/>
      <c r="E2" s="12"/>
      <c r="F2" s="12"/>
      <c r="G2" s="12"/>
      <c r="H2" s="12"/>
      <c r="I2" s="12"/>
    </row>
    <row r="3" spans="1:13" ht="18.75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13" ht="18.75" x14ac:dyDescent="0.25">
      <c r="A4" s="13"/>
      <c r="B4" s="65" t="s">
        <v>10</v>
      </c>
      <c r="C4" s="65"/>
      <c r="D4" s="65"/>
      <c r="E4" s="65"/>
      <c r="F4" s="65"/>
      <c r="G4" s="65"/>
      <c r="H4" s="50"/>
      <c r="I4" s="13"/>
      <c r="K4" s="14"/>
      <c r="L4" s="14"/>
      <c r="M4" s="14"/>
    </row>
    <row r="5" spans="1:13" ht="15.75" thickBot="1" x14ac:dyDescent="0.3">
      <c r="A5" s="15"/>
      <c r="B5" s="15"/>
      <c r="C5" s="15"/>
      <c r="D5" s="15"/>
    </row>
    <row r="6" spans="1:13" ht="18" customHeight="1" x14ac:dyDescent="0.25">
      <c r="B6" s="58" t="s">
        <v>27</v>
      </c>
      <c r="C6" s="59"/>
      <c r="D6" s="59"/>
      <c r="E6" s="59"/>
      <c r="F6" s="59"/>
      <c r="G6" s="25"/>
      <c r="L6" s="1"/>
      <c r="M6" s="1"/>
    </row>
    <row r="7" spans="1:13" x14ac:dyDescent="0.25">
      <c r="B7" s="82"/>
      <c r="C7" s="83"/>
      <c r="D7" s="27"/>
      <c r="E7" s="83"/>
      <c r="F7" s="83"/>
      <c r="G7" s="26"/>
      <c r="K7" s="4" t="s">
        <v>11</v>
      </c>
      <c r="L7" s="71" t="str">
        <f>IF(OR(D8="",D9=""),"",(IF(D9&lt;D8,"ERROR-1",(IF(D9-D8&gt;365,"ERROR-2",D9-D8+1)))))</f>
        <v/>
      </c>
      <c r="M7" s="72"/>
    </row>
    <row r="8" spans="1:13" x14ac:dyDescent="0.25">
      <c r="B8" s="67" t="s">
        <v>1</v>
      </c>
      <c r="C8" s="68"/>
      <c r="D8" s="16"/>
      <c r="E8" s="79" t="s">
        <v>9</v>
      </c>
      <c r="F8" s="77"/>
      <c r="G8" s="78"/>
      <c r="K8" s="4" t="s">
        <v>12</v>
      </c>
      <c r="L8" s="5">
        <f>IF(OR(D8="",L7="ERROR"),0,IF(MOD(YEAR(D8),4) = 0,IF(MOD(YEAR(D8),100) = 0,IF(MOD(YEAR(D8),400) = 0,1,0),1),0))</f>
        <v>0</v>
      </c>
      <c r="M8" s="5">
        <f>IF(OR(L8=0,L8="",ISERROR(L8),D8="",D9=""),0,IF(AND(D8&lt;=DATE(YEAR(D8),2,29),D9&gt;=DATE(YEAR(D8),2,29)),1,0))</f>
        <v>0</v>
      </c>
    </row>
    <row r="9" spans="1:13" x14ac:dyDescent="0.25">
      <c r="B9" s="67" t="s">
        <v>2</v>
      </c>
      <c r="C9" s="68"/>
      <c r="D9" s="16"/>
      <c r="E9" s="79" t="s">
        <v>9</v>
      </c>
      <c r="F9" s="77"/>
      <c r="G9" s="78"/>
      <c r="K9" s="4" t="s">
        <v>13</v>
      </c>
      <c r="L9" s="5" t="str">
        <f>IF(D9="","",IF(MOD(YEAR(D9),4) = 0,IF(MOD(YEAR(D9),100) = 0,IF(MOD(YEAR(D9),400) = 0,1,0),1),0))</f>
        <v/>
      </c>
      <c r="M9" s="5">
        <f>IF(OR(L9=0,L9="",ISERROR(L9),D9="",D8="",M8=1),0,IF(AND(D8&lt;=DATE(YEAR(D9),2,29),D9&gt;=DATE(YEAR(D9),2,29)),1,0))</f>
        <v>0</v>
      </c>
    </row>
    <row r="10" spans="1:13" x14ac:dyDescent="0.25">
      <c r="B10" s="67" t="s">
        <v>7</v>
      </c>
      <c r="C10" s="68"/>
      <c r="D10" s="31" t="str">
        <f>IF(OR(L7="ERROR-1",L7="ERROR-2"),"ERROR",(IF(L7="","",(IF(L7-L10&gt;365,"ERROR",L7-L10)))))</f>
        <v/>
      </c>
      <c r="E10" s="77" t="str">
        <f>IF(D10="","",IF(D10="ERROR",(IF(L7="ERROR-1","    Please check dates input - Date To must be after Date From","    Please check dates input - max period of 1 year")),"    Days"))</f>
        <v/>
      </c>
      <c r="F10" s="77"/>
      <c r="G10" s="78"/>
      <c r="K10" s="4" t="s">
        <v>14</v>
      </c>
      <c r="L10" s="71">
        <f>IF(OR(M8=1,M9=1),1,0)</f>
        <v>0</v>
      </c>
      <c r="M10" s="72"/>
    </row>
    <row r="11" spans="1:13" x14ac:dyDescent="0.25">
      <c r="B11" s="73"/>
      <c r="C11" s="74"/>
      <c r="D11" s="28"/>
      <c r="E11" s="28"/>
      <c r="F11" s="28"/>
      <c r="G11" s="26"/>
      <c r="K11" s="6" t="s">
        <v>15</v>
      </c>
      <c r="L11" s="75" t="str">
        <f>IF(OR(L7="ERROR-1",L7="ERROR-2",L7="",D10="ERROR"),"YES","NO")</f>
        <v>YES</v>
      </c>
      <c r="M11" s="76"/>
    </row>
    <row r="12" spans="1:13" x14ac:dyDescent="0.25">
      <c r="B12" s="67" t="s">
        <v>4</v>
      </c>
      <c r="C12" s="68"/>
      <c r="D12" s="32" t="str">
        <f>IF(OR(L11="YES",C33=0,P33&gt;0,O33&gt;0),"",IF(COUNTIF(D23:D32,"Yes")&gt;0,ROUND(E33/I33,2),ROUND(C33/COUNTIF(C23:C32,"&gt;0"),2)))</f>
        <v/>
      </c>
      <c r="E12" s="80"/>
      <c r="F12" s="80"/>
      <c r="G12" s="81"/>
      <c r="K12" s="4" t="s">
        <v>33</v>
      </c>
      <c r="L12" s="66">
        <f ca="1">TODAY() + 548</f>
        <v>44510</v>
      </c>
      <c r="M12" s="66"/>
    </row>
    <row r="13" spans="1:13" x14ac:dyDescent="0.25">
      <c r="B13" s="67" t="s">
        <v>3</v>
      </c>
      <c r="C13" s="68"/>
      <c r="D13" s="32" t="str">
        <f>IF(OR(L11="YES",P33&gt;0,O33&gt;0),"","1")</f>
        <v/>
      </c>
      <c r="E13" s="69" t="str">
        <f>IF(D13="","","    This indicates the service period is concurrent")</f>
        <v/>
      </c>
      <c r="F13" s="69"/>
      <c r="G13" s="70"/>
      <c r="L13" s="3"/>
      <c r="M13" s="3"/>
    </row>
    <row r="14" spans="1:13" x14ac:dyDescent="0.25">
      <c r="B14" s="67" t="s">
        <v>5</v>
      </c>
      <c r="C14" s="68"/>
      <c r="D14" s="33" t="str">
        <f>IF(OR(L11="YES",P33&gt;0),"",M35*-1)</f>
        <v/>
      </c>
      <c r="E14" s="80"/>
      <c r="F14" s="80"/>
      <c r="G14" s="81"/>
      <c r="L14" s="3"/>
      <c r="M14" s="3"/>
    </row>
    <row r="15" spans="1:13" x14ac:dyDescent="0.25">
      <c r="B15" s="67" t="s">
        <v>6</v>
      </c>
      <c r="C15" s="68"/>
      <c r="D15" s="32" t="str">
        <f>IF(OR(L11="YES",P33&gt;0,O33&gt;0),"","7")</f>
        <v/>
      </c>
      <c r="E15" s="69" t="str">
        <f>IF(D15="","","    Always provide '7' for concurrent service")</f>
        <v/>
      </c>
      <c r="F15" s="69"/>
      <c r="G15" s="70"/>
      <c r="L15" s="3"/>
      <c r="M15" s="3"/>
    </row>
    <row r="16" spans="1:13" ht="15.75" thickBot="1" x14ac:dyDescent="0.3">
      <c r="B16" s="85"/>
      <c r="C16" s="86"/>
      <c r="D16" s="29"/>
      <c r="E16" s="29"/>
      <c r="F16" s="29"/>
      <c r="G16" s="30"/>
      <c r="L16" s="3"/>
      <c r="M16" s="3"/>
    </row>
    <row r="17" spans="2:19" ht="15.75" thickBot="1" x14ac:dyDescent="0.3">
      <c r="L17" s="3"/>
      <c r="M17" s="3"/>
    </row>
    <row r="18" spans="2:19" ht="18" customHeight="1" x14ac:dyDescent="0.25">
      <c r="B18" s="58" t="s">
        <v>29</v>
      </c>
      <c r="C18" s="59"/>
      <c r="D18" s="59"/>
      <c r="E18" s="59"/>
      <c r="F18" s="59"/>
      <c r="G18" s="34"/>
      <c r="L18" s="3"/>
      <c r="M18" s="3"/>
    </row>
    <row r="19" spans="2:19" ht="15.75" customHeight="1" x14ac:dyDescent="0.25">
      <c r="B19" s="35"/>
      <c r="C19" s="36"/>
      <c r="D19" s="36"/>
      <c r="E19" s="36"/>
      <c r="F19" s="37"/>
      <c r="G19" s="38"/>
      <c r="L19" s="3"/>
      <c r="M19" s="3"/>
    </row>
    <row r="20" spans="2:19" x14ac:dyDescent="0.25">
      <c r="B20" s="39"/>
      <c r="C20" s="28"/>
      <c r="D20" s="28"/>
      <c r="E20" s="28"/>
      <c r="F20" s="28"/>
      <c r="G20" s="26"/>
      <c r="L20" s="84" t="s">
        <v>22</v>
      </c>
      <c r="M20" s="84" t="s">
        <v>23</v>
      </c>
      <c r="N20" s="62" t="s">
        <v>17</v>
      </c>
      <c r="O20" s="62" t="s">
        <v>21</v>
      </c>
      <c r="P20" s="62" t="s">
        <v>18</v>
      </c>
      <c r="Q20" s="62"/>
      <c r="R20" s="62"/>
    </row>
    <row r="21" spans="2:19" x14ac:dyDescent="0.25">
      <c r="B21" s="56"/>
      <c r="C21" s="57" t="s">
        <v>4</v>
      </c>
      <c r="D21" s="57" t="s">
        <v>25</v>
      </c>
      <c r="E21" s="57" t="s">
        <v>28</v>
      </c>
      <c r="F21" s="57" t="s">
        <v>8</v>
      </c>
      <c r="G21" s="26"/>
      <c r="L21" s="84"/>
      <c r="M21" s="84"/>
      <c r="N21" s="62"/>
      <c r="O21" s="62"/>
      <c r="P21" s="62" t="s">
        <v>19</v>
      </c>
      <c r="Q21" s="63" t="s">
        <v>26</v>
      </c>
      <c r="R21" s="62" t="s">
        <v>20</v>
      </c>
    </row>
    <row r="22" spans="2:19" x14ac:dyDescent="0.25">
      <c r="B22" s="56"/>
      <c r="C22" s="57"/>
      <c r="D22" s="57"/>
      <c r="E22" s="57"/>
      <c r="F22" s="57"/>
      <c r="G22" s="26"/>
      <c r="I22" s="44" t="s">
        <v>17</v>
      </c>
      <c r="L22" s="84"/>
      <c r="M22" s="84"/>
      <c r="N22" s="62"/>
      <c r="O22" s="62"/>
      <c r="P22" s="62"/>
      <c r="Q22" s="64"/>
      <c r="R22" s="62"/>
    </row>
    <row r="23" spans="2:19" x14ac:dyDescent="0.25">
      <c r="B23" s="39">
        <v>1</v>
      </c>
      <c r="C23" s="41"/>
      <c r="D23" s="17"/>
      <c r="E23" s="42"/>
      <c r="F23" s="46" t="str">
        <f>IF(OR(C23="",C23=0,O23=0,E23="",E23=0,$L$11="YES"),"",(IF(O23=1,ROUND((E23/C23)*365,4),0)))</f>
        <v/>
      </c>
      <c r="G23" s="26"/>
      <c r="I23" s="52" t="str">
        <f t="shared" ref="I23:I32" si="0">IF(OR(D23&lt;&gt;"Yes",C23=0),"",E23/C23)</f>
        <v/>
      </c>
      <c r="J23" s="18"/>
      <c r="K23" s="2">
        <v>1</v>
      </c>
      <c r="L23" s="7">
        <f>IF(OR(C23="",C23=0,$L$11="YES"),0,ROUND(C23/365*$D$10,2))</f>
        <v>0</v>
      </c>
      <c r="M23" s="8">
        <f t="shared" ref="M23:M33" si="1">IF(OR(F23="",$L$11="YES"),0,($D$10-F23))</f>
        <v>0</v>
      </c>
      <c r="N23" s="19">
        <f t="shared" ref="N23:N32" si="2">IF(OR(C23="",C23=0,O23=0,E23="",E23=0,$L$11="YES"),0,(IF(O23=1,E23/L23,E23/100)))</f>
        <v>0</v>
      </c>
      <c r="O23" s="20">
        <f>IF(D23="",0,IF(D23="Yes",1,2))</f>
        <v>0</v>
      </c>
      <c r="P23" s="4">
        <f t="shared" ref="P23:P32" si="3">IF(OR(AND(C23&lt;&gt;"",C23&lt;=0),AND(C23="",E23&lt;&gt;""),AND(C23="",O23&lt;&gt;0),AND(C23&lt;=0,E23&lt;&gt;"")),1,0)</f>
        <v>0</v>
      </c>
      <c r="Q23" s="4">
        <f>IF(AND(D23="",C23&gt;0),1,0)</f>
        <v>0</v>
      </c>
      <c r="R23" s="4">
        <f>IF(AND(C23&lt;&gt;"",O23&lt;&gt;0,E23&lt;&gt;"",E23&lt;0),1,IF(AND(C23&gt;0,O23=2,E23&lt;&gt;"",E23&lt;&gt;0),1,IF(AND(O23=1,E23&gt;150000),1,IF(AND(C23&gt;0,O23=1,OR(E23="",E23=0)),1,IF(AND(O23=0,E23&lt;&gt;""),1,0)))))</f>
        <v>0</v>
      </c>
      <c r="S23" s="21"/>
    </row>
    <row r="24" spans="2:19" x14ac:dyDescent="0.25">
      <c r="B24" s="39">
        <v>2</v>
      </c>
      <c r="C24" s="41"/>
      <c r="D24" s="17"/>
      <c r="E24" s="42"/>
      <c r="F24" s="46" t="str">
        <f t="shared" ref="F24:F32" si="4">IF(OR(C24="",C24=0,O24=0,E24="",E24=0,$L$11="YES"),"",(IF(O24=1,ROUND((E24/C24)*365,4),0)))</f>
        <v/>
      </c>
      <c r="G24" s="26"/>
      <c r="I24" s="52" t="str">
        <f t="shared" si="0"/>
        <v/>
      </c>
      <c r="K24" s="2">
        <v>2</v>
      </c>
      <c r="L24" s="7">
        <f t="shared" ref="L24:L32" si="5">IF(OR(C24="",C24=0,$L$11="YES"),0,ROUND(C24/365*$D$10,2))</f>
        <v>0</v>
      </c>
      <c r="M24" s="8">
        <f t="shared" si="1"/>
        <v>0</v>
      </c>
      <c r="N24" s="19">
        <f t="shared" si="2"/>
        <v>0</v>
      </c>
      <c r="O24" s="20">
        <f t="shared" ref="O24:O32" si="6">IF(D24="",0,IF(D24="Yes",1,2))</f>
        <v>0</v>
      </c>
      <c r="P24" s="4">
        <f t="shared" si="3"/>
        <v>0</v>
      </c>
      <c r="Q24" s="4">
        <f t="shared" ref="Q24:Q32" si="7">IF(AND(D24="",C24&gt;0),1,0)</f>
        <v>0</v>
      </c>
      <c r="R24" s="4">
        <f>IF(AND(C24&lt;&gt;"",O24&lt;&gt;0,E24&lt;&gt;"",E24&lt;0),1,IF(AND(C24&gt;0,O24=2,E24&lt;&gt;"",E24&lt;&gt;0),1,IF(AND(O24=1,E24&gt;150000),1,IF(AND(C24&gt;0,O24=1,OR(E24="",E24=0)),1,IF(AND(O24=0,E24&lt;&gt;""),1,0)))))</f>
        <v>0</v>
      </c>
      <c r="S24" s="21"/>
    </row>
    <row r="25" spans="2:19" x14ac:dyDescent="0.25">
      <c r="B25" s="39">
        <v>3</v>
      </c>
      <c r="C25" s="41"/>
      <c r="D25" s="17"/>
      <c r="E25" s="42"/>
      <c r="F25" s="43" t="str">
        <f t="shared" si="4"/>
        <v/>
      </c>
      <c r="G25" s="26"/>
      <c r="I25" s="52" t="str">
        <f t="shared" si="0"/>
        <v/>
      </c>
      <c r="K25" s="2">
        <v>3</v>
      </c>
      <c r="L25" s="7">
        <f t="shared" si="5"/>
        <v>0</v>
      </c>
      <c r="M25" s="8">
        <f t="shared" si="1"/>
        <v>0</v>
      </c>
      <c r="N25" s="19">
        <f t="shared" si="2"/>
        <v>0</v>
      </c>
      <c r="O25" s="20">
        <f t="shared" si="6"/>
        <v>0</v>
      </c>
      <c r="P25" s="4">
        <f t="shared" si="3"/>
        <v>0</v>
      </c>
      <c r="Q25" s="4">
        <f t="shared" si="7"/>
        <v>0</v>
      </c>
      <c r="R25" s="4">
        <f t="shared" ref="R25:R32" si="8">IF(AND(C25&lt;&gt;"",O25&lt;&gt;0,E25&lt;&gt;"",E25&lt;0),1,IF(AND(C25&gt;0,O25=2,E25&lt;&gt;"",E25&lt;&gt;0),1,IF(AND(O25=1,E25&gt;150000),1,IF(AND(C25&gt;0,O25=1,OR(E25="",E25=0)),1,IF(AND(O25=0,E25&lt;&gt;""),1,0)))))</f>
        <v>0</v>
      </c>
      <c r="S25" s="21"/>
    </row>
    <row r="26" spans="2:19" x14ac:dyDescent="0.25">
      <c r="B26" s="39">
        <v>4</v>
      </c>
      <c r="C26" s="41"/>
      <c r="D26" s="17"/>
      <c r="E26" s="42"/>
      <c r="F26" s="43" t="str">
        <f t="shared" si="4"/>
        <v/>
      </c>
      <c r="G26" s="26"/>
      <c r="I26" s="52" t="str">
        <f t="shared" si="0"/>
        <v/>
      </c>
      <c r="K26" s="2">
        <v>4</v>
      </c>
      <c r="L26" s="7">
        <f t="shared" si="5"/>
        <v>0</v>
      </c>
      <c r="M26" s="8">
        <f t="shared" si="1"/>
        <v>0</v>
      </c>
      <c r="N26" s="19">
        <f t="shared" si="2"/>
        <v>0</v>
      </c>
      <c r="O26" s="20">
        <f t="shared" si="6"/>
        <v>0</v>
      </c>
      <c r="P26" s="4">
        <f t="shared" si="3"/>
        <v>0</v>
      </c>
      <c r="Q26" s="4">
        <f t="shared" si="7"/>
        <v>0</v>
      </c>
      <c r="R26" s="4">
        <f t="shared" si="8"/>
        <v>0</v>
      </c>
      <c r="S26" s="21"/>
    </row>
    <row r="27" spans="2:19" x14ac:dyDescent="0.25">
      <c r="B27" s="39">
        <v>5</v>
      </c>
      <c r="C27" s="41"/>
      <c r="D27" s="17"/>
      <c r="E27" s="42"/>
      <c r="F27" s="43" t="str">
        <f t="shared" si="4"/>
        <v/>
      </c>
      <c r="G27" s="26"/>
      <c r="I27" s="52" t="str">
        <f t="shared" si="0"/>
        <v/>
      </c>
      <c r="K27" s="2">
        <v>5</v>
      </c>
      <c r="L27" s="7">
        <f t="shared" si="5"/>
        <v>0</v>
      </c>
      <c r="M27" s="8">
        <f t="shared" si="1"/>
        <v>0</v>
      </c>
      <c r="N27" s="19">
        <f t="shared" si="2"/>
        <v>0</v>
      </c>
      <c r="O27" s="20">
        <f t="shared" si="6"/>
        <v>0</v>
      </c>
      <c r="P27" s="4">
        <f t="shared" si="3"/>
        <v>0</v>
      </c>
      <c r="Q27" s="4">
        <f t="shared" si="7"/>
        <v>0</v>
      </c>
      <c r="R27" s="4">
        <f t="shared" si="8"/>
        <v>0</v>
      </c>
      <c r="S27" s="21"/>
    </row>
    <row r="28" spans="2:19" x14ac:dyDescent="0.25">
      <c r="B28" s="39">
        <v>6</v>
      </c>
      <c r="C28" s="41"/>
      <c r="D28" s="17"/>
      <c r="E28" s="42"/>
      <c r="F28" s="43" t="str">
        <f t="shared" si="4"/>
        <v/>
      </c>
      <c r="G28" s="26"/>
      <c r="I28" s="52" t="str">
        <f t="shared" si="0"/>
        <v/>
      </c>
      <c r="K28" s="2">
        <v>6</v>
      </c>
      <c r="L28" s="7">
        <f t="shared" si="5"/>
        <v>0</v>
      </c>
      <c r="M28" s="8">
        <f t="shared" si="1"/>
        <v>0</v>
      </c>
      <c r="N28" s="19">
        <f t="shared" si="2"/>
        <v>0</v>
      </c>
      <c r="O28" s="20">
        <f t="shared" si="6"/>
        <v>0</v>
      </c>
      <c r="P28" s="4">
        <f t="shared" si="3"/>
        <v>0</v>
      </c>
      <c r="Q28" s="4">
        <f t="shared" si="7"/>
        <v>0</v>
      </c>
      <c r="R28" s="4">
        <f t="shared" si="8"/>
        <v>0</v>
      </c>
      <c r="S28" s="21"/>
    </row>
    <row r="29" spans="2:19" x14ac:dyDescent="0.25">
      <c r="B29" s="39">
        <v>7</v>
      </c>
      <c r="C29" s="41"/>
      <c r="D29" s="17"/>
      <c r="E29" s="42"/>
      <c r="F29" s="43" t="str">
        <f t="shared" si="4"/>
        <v/>
      </c>
      <c r="G29" s="26"/>
      <c r="I29" s="52" t="str">
        <f t="shared" si="0"/>
        <v/>
      </c>
      <c r="K29" s="2">
        <v>7</v>
      </c>
      <c r="L29" s="7">
        <f t="shared" si="5"/>
        <v>0</v>
      </c>
      <c r="M29" s="8">
        <f t="shared" si="1"/>
        <v>0</v>
      </c>
      <c r="N29" s="19">
        <f t="shared" si="2"/>
        <v>0</v>
      </c>
      <c r="O29" s="20">
        <f t="shared" si="6"/>
        <v>0</v>
      </c>
      <c r="P29" s="4">
        <f t="shared" si="3"/>
        <v>0</v>
      </c>
      <c r="Q29" s="4">
        <f t="shared" si="7"/>
        <v>0</v>
      </c>
      <c r="R29" s="4">
        <f t="shared" si="8"/>
        <v>0</v>
      </c>
      <c r="S29" s="21"/>
    </row>
    <row r="30" spans="2:19" x14ac:dyDescent="0.25">
      <c r="B30" s="39">
        <v>8</v>
      </c>
      <c r="C30" s="41"/>
      <c r="D30" s="17"/>
      <c r="E30" s="42"/>
      <c r="F30" s="43" t="str">
        <f t="shared" si="4"/>
        <v/>
      </c>
      <c r="G30" s="26"/>
      <c r="I30" s="52" t="str">
        <f t="shared" si="0"/>
        <v/>
      </c>
      <c r="K30" s="2">
        <v>8</v>
      </c>
      <c r="L30" s="7">
        <f t="shared" si="5"/>
        <v>0</v>
      </c>
      <c r="M30" s="8">
        <f t="shared" si="1"/>
        <v>0</v>
      </c>
      <c r="N30" s="19">
        <f t="shared" si="2"/>
        <v>0</v>
      </c>
      <c r="O30" s="20">
        <f t="shared" si="6"/>
        <v>0</v>
      </c>
      <c r="P30" s="4">
        <f t="shared" si="3"/>
        <v>0</v>
      </c>
      <c r="Q30" s="4">
        <f t="shared" si="7"/>
        <v>0</v>
      </c>
      <c r="R30" s="4">
        <f t="shared" si="8"/>
        <v>0</v>
      </c>
      <c r="S30" s="21"/>
    </row>
    <row r="31" spans="2:19" x14ac:dyDescent="0.25">
      <c r="B31" s="39">
        <v>9</v>
      </c>
      <c r="C31" s="41"/>
      <c r="D31" s="17"/>
      <c r="E31" s="42"/>
      <c r="F31" s="43" t="str">
        <f t="shared" si="4"/>
        <v/>
      </c>
      <c r="G31" s="26"/>
      <c r="I31" s="52" t="str">
        <f t="shared" si="0"/>
        <v/>
      </c>
      <c r="K31" s="2">
        <v>9</v>
      </c>
      <c r="L31" s="7">
        <f t="shared" si="5"/>
        <v>0</v>
      </c>
      <c r="M31" s="8">
        <f t="shared" si="1"/>
        <v>0</v>
      </c>
      <c r="N31" s="19">
        <f t="shared" si="2"/>
        <v>0</v>
      </c>
      <c r="O31" s="20">
        <f t="shared" si="6"/>
        <v>0</v>
      </c>
      <c r="P31" s="4">
        <f t="shared" si="3"/>
        <v>0</v>
      </c>
      <c r="Q31" s="4">
        <f t="shared" si="7"/>
        <v>0</v>
      </c>
      <c r="R31" s="4">
        <f t="shared" si="8"/>
        <v>0</v>
      </c>
      <c r="S31" s="21"/>
    </row>
    <row r="32" spans="2:19" x14ac:dyDescent="0.25">
      <c r="B32" s="39">
        <v>10</v>
      </c>
      <c r="C32" s="41"/>
      <c r="D32" s="17"/>
      <c r="E32" s="42"/>
      <c r="F32" s="43" t="str">
        <f t="shared" si="4"/>
        <v/>
      </c>
      <c r="G32" s="26"/>
      <c r="I32" s="52" t="str">
        <f t="shared" si="0"/>
        <v/>
      </c>
      <c r="K32" s="2">
        <v>10</v>
      </c>
      <c r="L32" s="7">
        <f t="shared" si="5"/>
        <v>0</v>
      </c>
      <c r="M32" s="8">
        <f t="shared" si="1"/>
        <v>0</v>
      </c>
      <c r="N32" s="19">
        <f t="shared" si="2"/>
        <v>0</v>
      </c>
      <c r="O32" s="20">
        <f t="shared" si="6"/>
        <v>0</v>
      </c>
      <c r="P32" s="4">
        <f t="shared" si="3"/>
        <v>0</v>
      </c>
      <c r="Q32" s="4">
        <f t="shared" si="7"/>
        <v>0</v>
      </c>
      <c r="R32" s="4">
        <f t="shared" si="8"/>
        <v>0</v>
      </c>
      <c r="S32" s="21"/>
    </row>
    <row r="33" spans="2:19" ht="15.75" thickBot="1" x14ac:dyDescent="0.3">
      <c r="B33" s="40"/>
      <c r="C33" s="47">
        <f>SUM(C23:C32)</f>
        <v>0</v>
      </c>
      <c r="D33" s="48"/>
      <c r="E33" s="47">
        <f>SUM(E23:E32)</f>
        <v>0</v>
      </c>
      <c r="F33" s="49">
        <f>SUM(F23:F32)</f>
        <v>0</v>
      </c>
      <c r="G33" s="45"/>
      <c r="I33" s="53">
        <f>SUM(I23:I32)</f>
        <v>0</v>
      </c>
      <c r="K33" s="10" t="s">
        <v>24</v>
      </c>
      <c r="L33" s="7">
        <f>SUM(L23:L32)</f>
        <v>0</v>
      </c>
      <c r="M33" s="8">
        <f t="shared" si="1"/>
        <v>0</v>
      </c>
      <c r="N33" s="19">
        <f>SUM(N23:N32)</f>
        <v>0</v>
      </c>
      <c r="O33" s="22">
        <f>IF(SUM(O23:O32) = 0,1,0)</f>
        <v>1</v>
      </c>
      <c r="P33" s="61">
        <f>SUM(P23:R32)</f>
        <v>0</v>
      </c>
      <c r="Q33" s="61"/>
      <c r="R33" s="61"/>
      <c r="S33" s="23"/>
    </row>
    <row r="34" spans="2:19" x14ac:dyDescent="0.25">
      <c r="L34" s="3"/>
      <c r="M34" s="9">
        <f>ROUNDDOWN(M33,0)</f>
        <v>0</v>
      </c>
      <c r="S34" s="21"/>
    </row>
    <row r="35" spans="2:19" x14ac:dyDescent="0.25">
      <c r="L35" s="3"/>
      <c r="M35" s="9">
        <f>IF(M33-M34 &gt; 0.5,M34+1,IF(M33-M34 &lt; -0.5,M34-1,M34))</f>
        <v>0</v>
      </c>
      <c r="S35" s="21"/>
    </row>
    <row r="36" spans="2:19" ht="15" customHeight="1" x14ac:dyDescent="0.25">
      <c r="B36" s="60" t="s">
        <v>30</v>
      </c>
      <c r="C36" s="60"/>
      <c r="D36" s="60"/>
      <c r="E36" s="60"/>
      <c r="F36" s="60"/>
      <c r="G36" s="60"/>
      <c r="H36" s="51"/>
      <c r="L36" s="3"/>
      <c r="M36" s="24"/>
    </row>
    <row r="37" spans="2:19" x14ac:dyDescent="0.25">
      <c r="B37" s="60"/>
      <c r="C37" s="60"/>
      <c r="D37" s="60"/>
      <c r="E37" s="60"/>
      <c r="F37" s="60"/>
      <c r="G37" s="60"/>
      <c r="H37" s="51"/>
    </row>
    <row r="38" spans="2:19" x14ac:dyDescent="0.25">
      <c r="B38" s="60"/>
      <c r="C38" s="60"/>
      <c r="D38" s="60"/>
      <c r="E38" s="60"/>
      <c r="F38" s="60"/>
      <c r="G38" s="60"/>
      <c r="H38" s="51"/>
    </row>
    <row r="39" spans="2:19" x14ac:dyDescent="0.25">
      <c r="B39" s="60"/>
      <c r="C39" s="60"/>
      <c r="D39" s="60"/>
      <c r="E39" s="60"/>
      <c r="F39" s="60"/>
      <c r="G39" s="60"/>
      <c r="H39" s="51"/>
    </row>
    <row r="40" spans="2:19" x14ac:dyDescent="0.25">
      <c r="B40" s="60"/>
      <c r="C40" s="60"/>
      <c r="D40" s="60"/>
      <c r="E40" s="60"/>
      <c r="F40" s="60"/>
      <c r="G40" s="60"/>
      <c r="H40" s="51"/>
    </row>
    <row r="41" spans="2:19" x14ac:dyDescent="0.25">
      <c r="B41" s="60"/>
      <c r="C41" s="60"/>
      <c r="D41" s="60"/>
      <c r="E41" s="60"/>
      <c r="F41" s="60"/>
      <c r="G41" s="60"/>
      <c r="H41" s="51"/>
    </row>
    <row r="42" spans="2:19" x14ac:dyDescent="0.25">
      <c r="B42" s="60"/>
      <c r="C42" s="60"/>
      <c r="D42" s="60"/>
      <c r="E42" s="60"/>
      <c r="F42" s="60"/>
      <c r="G42" s="60"/>
      <c r="H42" s="51"/>
    </row>
    <row r="43" spans="2:19" x14ac:dyDescent="0.25">
      <c r="B43" s="60"/>
      <c r="C43" s="60"/>
      <c r="D43" s="60"/>
      <c r="E43" s="60"/>
      <c r="F43" s="60"/>
      <c r="G43" s="60"/>
      <c r="H43" s="51"/>
    </row>
    <row r="44" spans="2:19" x14ac:dyDescent="0.25">
      <c r="B44" s="60"/>
      <c r="C44" s="60"/>
      <c r="D44" s="60"/>
      <c r="E44" s="60"/>
      <c r="F44" s="60"/>
      <c r="G44" s="60"/>
      <c r="H44" s="51"/>
    </row>
    <row r="45" spans="2:19" x14ac:dyDescent="0.25">
      <c r="B45" s="60"/>
      <c r="C45" s="60"/>
      <c r="D45" s="60"/>
      <c r="E45" s="60"/>
      <c r="F45" s="60"/>
      <c r="G45" s="60"/>
      <c r="H45" s="51"/>
    </row>
    <row r="46" spans="2:19" x14ac:dyDescent="0.25">
      <c r="B46" s="60"/>
      <c r="C46" s="60"/>
      <c r="D46" s="60"/>
      <c r="E46" s="60"/>
      <c r="F46" s="60"/>
      <c r="G46" s="60"/>
      <c r="H46" s="51"/>
    </row>
    <row r="47" spans="2:19" x14ac:dyDescent="0.25">
      <c r="B47" s="60"/>
      <c r="C47" s="60"/>
      <c r="D47" s="60"/>
      <c r="E47" s="60"/>
      <c r="F47" s="60"/>
      <c r="G47" s="60"/>
      <c r="H47" s="51"/>
    </row>
    <row r="48" spans="2:19" x14ac:dyDescent="0.25">
      <c r="B48" s="60"/>
      <c r="C48" s="60"/>
      <c r="D48" s="60"/>
      <c r="E48" s="60"/>
      <c r="F48" s="60"/>
      <c r="G48" s="60"/>
      <c r="H48" s="51"/>
    </row>
    <row r="49" spans="2:8" x14ac:dyDescent="0.25">
      <c r="B49" s="60"/>
      <c r="C49" s="60"/>
      <c r="D49" s="60"/>
      <c r="E49" s="60"/>
      <c r="F49" s="60"/>
      <c r="G49" s="60"/>
      <c r="H49" s="51"/>
    </row>
    <row r="50" spans="2:8" x14ac:dyDescent="0.25">
      <c r="B50" s="60"/>
      <c r="C50" s="60"/>
      <c r="D50" s="60"/>
      <c r="E50" s="60"/>
      <c r="F50" s="60"/>
      <c r="G50" s="60"/>
      <c r="H50" s="51"/>
    </row>
    <row r="51" spans="2:8" x14ac:dyDescent="0.25">
      <c r="B51" s="60"/>
      <c r="C51" s="60"/>
      <c r="D51" s="60"/>
      <c r="E51" s="60"/>
      <c r="F51" s="60"/>
      <c r="G51" s="60"/>
      <c r="H51" s="51"/>
    </row>
    <row r="52" spans="2:8" x14ac:dyDescent="0.25">
      <c r="B52" s="60"/>
      <c r="C52" s="60"/>
      <c r="D52" s="60"/>
      <c r="E52" s="60"/>
      <c r="F52" s="60"/>
      <c r="G52" s="60"/>
      <c r="H52" s="51"/>
    </row>
    <row r="53" spans="2:8" x14ac:dyDescent="0.25">
      <c r="B53" s="60"/>
      <c r="C53" s="60"/>
      <c r="D53" s="60"/>
      <c r="E53" s="60"/>
      <c r="F53" s="60"/>
      <c r="G53" s="60"/>
      <c r="H53" s="51"/>
    </row>
    <row r="54" spans="2:8" x14ac:dyDescent="0.25">
      <c r="B54" s="60"/>
      <c r="C54" s="60"/>
      <c r="D54" s="60"/>
      <c r="E54" s="60"/>
      <c r="F54" s="60"/>
      <c r="G54" s="60"/>
      <c r="H54" s="51"/>
    </row>
    <row r="55" spans="2:8" x14ac:dyDescent="0.25">
      <c r="B55" s="60"/>
      <c r="C55" s="60"/>
      <c r="D55" s="60"/>
      <c r="E55" s="60"/>
      <c r="F55" s="60"/>
      <c r="G55" s="60"/>
      <c r="H55" s="51"/>
    </row>
    <row r="56" spans="2:8" x14ac:dyDescent="0.25">
      <c r="B56" s="60"/>
      <c r="C56" s="60"/>
      <c r="D56" s="60"/>
      <c r="E56" s="60"/>
      <c r="F56" s="60"/>
      <c r="G56" s="60"/>
      <c r="H56" s="51"/>
    </row>
    <row r="57" spans="2:8" x14ac:dyDescent="0.25">
      <c r="B57" s="60"/>
      <c r="C57" s="60"/>
      <c r="D57" s="60"/>
      <c r="E57" s="60"/>
      <c r="F57" s="60"/>
      <c r="G57" s="60"/>
      <c r="H57" s="51"/>
    </row>
    <row r="58" spans="2:8" x14ac:dyDescent="0.25">
      <c r="B58" s="60"/>
      <c r="C58" s="60"/>
      <c r="D58" s="60"/>
      <c r="E58" s="60"/>
      <c r="F58" s="60"/>
      <c r="G58" s="60"/>
      <c r="H58" s="51"/>
    </row>
    <row r="59" spans="2:8" x14ac:dyDescent="0.25">
      <c r="B59" s="60"/>
      <c r="C59" s="60"/>
      <c r="D59" s="60"/>
      <c r="E59" s="60"/>
      <c r="F59" s="60"/>
      <c r="G59" s="60"/>
      <c r="H59" s="51"/>
    </row>
    <row r="60" spans="2:8" x14ac:dyDescent="0.25">
      <c r="B60" s="60"/>
      <c r="C60" s="60"/>
      <c r="D60" s="60"/>
      <c r="E60" s="60"/>
      <c r="F60" s="60"/>
      <c r="G60" s="60"/>
      <c r="H60" s="51"/>
    </row>
    <row r="61" spans="2:8" x14ac:dyDescent="0.25">
      <c r="B61" s="60"/>
      <c r="C61" s="60"/>
      <c r="D61" s="60"/>
      <c r="E61" s="60"/>
      <c r="F61" s="60"/>
      <c r="G61" s="60"/>
    </row>
    <row r="62" spans="2:8" x14ac:dyDescent="0.25">
      <c r="B62" s="60"/>
      <c r="C62" s="60"/>
      <c r="D62" s="60"/>
      <c r="E62" s="60"/>
      <c r="F62" s="60"/>
      <c r="G62" s="60"/>
    </row>
    <row r="63" spans="2:8" x14ac:dyDescent="0.25">
      <c r="B63" s="60"/>
      <c r="C63" s="60"/>
      <c r="D63" s="60"/>
      <c r="E63" s="60"/>
      <c r="F63" s="60"/>
      <c r="G63" s="60"/>
    </row>
    <row r="64" spans="2:8" x14ac:dyDescent="0.25">
      <c r="B64" s="60"/>
      <c r="C64" s="60"/>
      <c r="D64" s="60"/>
      <c r="E64" s="60"/>
      <c r="F64" s="60"/>
      <c r="G64" s="60"/>
    </row>
    <row r="65" spans="2:7" x14ac:dyDescent="0.25">
      <c r="B65" s="60"/>
      <c r="C65" s="60"/>
      <c r="D65" s="60"/>
      <c r="E65" s="60"/>
      <c r="F65" s="60"/>
      <c r="G65" s="60"/>
    </row>
    <row r="66" spans="2:7" x14ac:dyDescent="0.25">
      <c r="B66" s="60"/>
      <c r="C66" s="60"/>
      <c r="D66" s="60"/>
      <c r="E66" s="60"/>
      <c r="F66" s="60"/>
      <c r="G66" s="60"/>
    </row>
    <row r="67" spans="2:7" x14ac:dyDescent="0.25">
      <c r="B67" s="54" t="s">
        <v>31</v>
      </c>
      <c r="C67" s="54"/>
      <c r="D67" s="54"/>
    </row>
    <row r="68" spans="2:7" x14ac:dyDescent="0.25">
      <c r="B68" s="55" t="s">
        <v>32</v>
      </c>
      <c r="C68" s="55"/>
      <c r="D68" s="55"/>
    </row>
    <row r="69" spans="2:7" x14ac:dyDescent="0.25"/>
    <row r="70" spans="2:7" hidden="1" x14ac:dyDescent="0.25"/>
    <row r="71" spans="2:7" hidden="1" x14ac:dyDescent="0.25"/>
    <row r="72" spans="2:7" hidden="1" x14ac:dyDescent="0.25"/>
  </sheetData>
  <sheetProtection algorithmName="SHA-512" hashValue="yHVlu9X59R1K/QnzaOyoGzaAowQdeCHeehqwfiwdQXrowKDBeyqL3RRhfTSgnifordqf3nO3y7Am7IslO06s4Q==" saltValue="0BBiQdLyODvA/utkipjntA==" spinCount="100000" sheet="1" selectLockedCells="1"/>
  <mergeCells count="42">
    <mergeCell ref="L7:M7"/>
    <mergeCell ref="B8:C8"/>
    <mergeCell ref="E7:F7"/>
    <mergeCell ref="L20:L22"/>
    <mergeCell ref="M20:M22"/>
    <mergeCell ref="B15:C15"/>
    <mergeCell ref="E15:G15"/>
    <mergeCell ref="B14:C14"/>
    <mergeCell ref="E14:G14"/>
    <mergeCell ref="B16:C16"/>
    <mergeCell ref="B4:G4"/>
    <mergeCell ref="L12:M12"/>
    <mergeCell ref="B13:C13"/>
    <mergeCell ref="E13:G13"/>
    <mergeCell ref="L10:M10"/>
    <mergeCell ref="B11:C11"/>
    <mergeCell ref="L11:M11"/>
    <mergeCell ref="B10:C10"/>
    <mergeCell ref="E10:G10"/>
    <mergeCell ref="E9:G9"/>
    <mergeCell ref="E8:G8"/>
    <mergeCell ref="B12:C12"/>
    <mergeCell ref="E12:G12"/>
    <mergeCell ref="B9:C9"/>
    <mergeCell ref="B6:F6"/>
    <mergeCell ref="B7:C7"/>
    <mergeCell ref="N20:N22"/>
    <mergeCell ref="D21:D22"/>
    <mergeCell ref="Q21:Q22"/>
    <mergeCell ref="E21:E22"/>
    <mergeCell ref="F21:F22"/>
    <mergeCell ref="P33:R33"/>
    <mergeCell ref="P20:R20"/>
    <mergeCell ref="P21:P22"/>
    <mergeCell ref="R21:R22"/>
    <mergeCell ref="O20:O22"/>
    <mergeCell ref="B67:D67"/>
    <mergeCell ref="B68:D68"/>
    <mergeCell ref="B21:B22"/>
    <mergeCell ref="C21:C22"/>
    <mergeCell ref="B18:F18"/>
    <mergeCell ref="B36:G66"/>
  </mergeCells>
  <conditionalFormatting sqref="E10">
    <cfRule type="cellIs" dxfId="17" priority="59" operator="equal">
      <formula>"    Please check dates input - max period of 1 year"</formula>
    </cfRule>
  </conditionalFormatting>
  <conditionalFormatting sqref="D10">
    <cfRule type="cellIs" dxfId="16" priority="60" operator="equal">
      <formula>"ERROR"</formula>
    </cfRule>
  </conditionalFormatting>
  <conditionalFormatting sqref="C24">
    <cfRule type="expression" dxfId="15" priority="28">
      <formula>$P$24=1</formula>
    </cfRule>
  </conditionalFormatting>
  <conditionalFormatting sqref="C23">
    <cfRule type="expression" dxfId="14" priority="27">
      <formula>$P$23=1</formula>
    </cfRule>
  </conditionalFormatting>
  <conditionalFormatting sqref="C25">
    <cfRule type="expression" dxfId="13" priority="26">
      <formula>$P$25=1</formula>
    </cfRule>
  </conditionalFormatting>
  <conditionalFormatting sqref="C26">
    <cfRule type="expression" dxfId="12" priority="25">
      <formula>$P$26=1</formula>
    </cfRule>
  </conditionalFormatting>
  <conditionalFormatting sqref="C27">
    <cfRule type="expression" dxfId="11" priority="24">
      <formula>$P$27=1</formula>
    </cfRule>
  </conditionalFormatting>
  <conditionalFormatting sqref="C28">
    <cfRule type="expression" dxfId="10" priority="23">
      <formula>$P$28=1</formula>
    </cfRule>
  </conditionalFormatting>
  <conditionalFormatting sqref="C29">
    <cfRule type="expression" dxfId="9" priority="22">
      <formula>$P$29</formula>
    </cfRule>
  </conditionalFormatting>
  <conditionalFormatting sqref="C30">
    <cfRule type="expression" dxfId="8" priority="21">
      <formula>$P$30=1</formula>
    </cfRule>
  </conditionalFormatting>
  <conditionalFormatting sqref="C31">
    <cfRule type="expression" dxfId="7" priority="20">
      <formula>$P$31=1</formula>
    </cfRule>
  </conditionalFormatting>
  <conditionalFormatting sqref="C32">
    <cfRule type="expression" dxfId="6" priority="19">
      <formula>$P$32=1</formula>
    </cfRule>
  </conditionalFormatting>
  <conditionalFormatting sqref="E23:E32">
    <cfRule type="expression" dxfId="5" priority="1">
      <formula>AND(C23&gt;0,D23="Yes",E23="")</formula>
    </cfRule>
    <cfRule type="expression" dxfId="4" priority="3">
      <formula>AND(C23&gt;0,D23="Yes",E23=0)</formula>
    </cfRule>
    <cfRule type="expression" dxfId="3" priority="4">
      <formula>O23&lt;&gt;1</formula>
    </cfRule>
    <cfRule type="expression" dxfId="2" priority="5">
      <formula>O23=1</formula>
    </cfRule>
    <cfRule type="expression" dxfId="1" priority="8">
      <formula>AND(C23&gt;0,D23="No",E23&lt;&gt;"",E23&lt;&gt;0)</formula>
    </cfRule>
  </conditionalFormatting>
  <conditionalFormatting sqref="C23:C32">
    <cfRule type="expression" dxfId="0" priority="2">
      <formula>AND(C23=0,OR(D23&lt;&gt;"",E23&lt;&gt;0))</formula>
    </cfRule>
  </conditionalFormatting>
  <dataValidations count="5">
    <dataValidation type="custom" allowBlank="1" showInputMessage="1" showErrorMessage="1" errorTitle="User Message" error="Please enter a valid numeric value (maximum 2 decimal places)" sqref="E23:E32" xr:uid="{00000000-0002-0000-0000-000000000000}">
      <formula1>(TRUNC(E23*100,0)/100)-E23=0</formula1>
    </dataValidation>
    <dataValidation type="custom" allowBlank="1" showInputMessage="1" showErrorMessage="1" errorTitle="User Message" error="Please enter a valid numeric value between 0.00 and 150,000.00 (maximum 2 decimal places)" sqref="C23:C32" xr:uid="{00000000-0002-0000-0000-000001000000}">
      <formula1>AND((TRUNC(C23*100,0)/100)-C23=0,C23&gt;=0,C23&lt;=150000)</formula1>
    </dataValidation>
    <dataValidation type="date" allowBlank="1" showInputMessage="1" showErrorMessage="1" errorTitle="User Error" error="Please enter a valid date that is on or after 01/01/1950 and not more than 18 months in the future." sqref="D8:D9" xr:uid="{00000000-0002-0000-0000-000002000000}">
      <formula1>18264</formula1>
      <formula2>L12</formula2>
    </dataValidation>
    <dataValidation allowBlank="1" showInputMessage="1" showErrorMessage="1" errorTitle="User Message" error="Please enter a valid numeric value" sqref="F23:F32" xr:uid="{00000000-0002-0000-0000-000003000000}"/>
    <dataValidation type="list" allowBlank="1" showInputMessage="1" showErrorMessage="1" errorTitle="Selection List Error" error="Please select Yes or No" sqref="D23:D32" xr:uid="{00000000-0002-0000-0000-000004000000}">
      <formula1>"Yes,No"</formula1>
    </dataValidation>
  </dataValidations>
  <pageMargins left="0.19685039370078741" right="0.19685039370078741" top="0.19685039370078741" bottom="0.19685039370078741" header="0.19685039370078741" footer="0.19685039370078741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1FBB92ACC4D84FB37DE8878E60BB58" ma:contentTypeVersion="13" ma:contentTypeDescription="Create a new document." ma:contentTypeScope="" ma:versionID="029b88d8a88a01406a11e7002b952c12">
  <xsd:schema xmlns:xsd="http://www.w3.org/2001/XMLSchema" xmlns:xs="http://www.w3.org/2001/XMLSchema" xmlns:p="http://schemas.microsoft.com/office/2006/metadata/properties" xmlns:ns3="cfbaaffd-ce3c-466d-8711-2dfa916b8178" xmlns:ns4="a2b9b3b5-7b35-4709-ad7a-51c59da445ca" targetNamespace="http://schemas.microsoft.com/office/2006/metadata/properties" ma:root="true" ma:fieldsID="223422eca1786460a75dc7ce394ac631" ns3:_="" ns4:_="">
    <xsd:import namespace="cfbaaffd-ce3c-466d-8711-2dfa916b8178"/>
    <xsd:import namespace="a2b9b3b5-7b35-4709-ad7a-51c59da445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aaffd-ce3c-466d-8711-2dfa916b81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9b3b5-7b35-4709-ad7a-51c59da44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FB7117-107C-46C4-816B-E771449360F6}">
  <ds:schemaRefs>
    <ds:schemaRef ds:uri="http://schemas.microsoft.com/office/2006/documentManagement/types"/>
    <ds:schemaRef ds:uri="cfbaaffd-ce3c-466d-8711-2dfa916b8178"/>
    <ds:schemaRef ds:uri="a2b9b3b5-7b35-4709-ad7a-51c59da445ca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D91CE4-FB1D-4F1C-87F1-186E9EE5B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AF8483-05CB-4CD4-BBF2-2F6143A85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aaffd-ce3c-466d-8711-2dfa916b8178"/>
    <ds:schemaRef ds:uri="a2b9b3b5-7b35-4709-ad7a-51c59da44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Concurrent Service Calculator</vt:lpstr>
    </vt:vector>
  </TitlesOfParts>
  <Company>Capita Employee Benefits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Concurrent Service Calculator</dc:title>
  <dc:subject>Teachers' Pensions Service Records</dc:subject>
  <dc:creator>Karl.Mansfield</dc:creator>
  <cp:lastModifiedBy>Hallows, David (Employee Benefits)</cp:lastModifiedBy>
  <cp:revision>0</cp:revision>
  <cp:lastPrinted>2018-11-08T14:54:46Z</cp:lastPrinted>
  <dcterms:created xsi:type="dcterms:W3CDTF">2015-01-28T15:56:30Z</dcterms:created>
  <dcterms:modified xsi:type="dcterms:W3CDTF">2020-05-11T14:03:56Z</dcterms:modified>
  <dc:language>English</dc:language>
  <cp:version>2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0x010100301FBB92ACC4D84FB37DE8878E60BB58</vt:lpwstr>
  </property>
</Properties>
</file>