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 codeName="{4D1C537B-E38A-612A-F078-A93A15B4B7F4}"/>
  <workbookPr filterPrivacy="1" codeName="ThisWorkbook" defaultThemeVersion="124226"/>
  <xr:revisionPtr revIDLastSave="0" documentId="13_ncr:1_{41B69D30-BE6F-48A0-B817-A49526F2C329}" xr6:coauthVersionLast="47" xr6:coauthVersionMax="47" xr10:uidLastSave="{00000000-0000-0000-0000-000000000000}"/>
  <workbookProtection workbookAlgorithmName="SHA-512" workbookHashValue="fpuB4koJnRb8rBQTJjMwH9PKFkZJgJ80e3W3mSt7lPGmDafIvxc/a35m7Vvbm21Qg2nTGr8QKZg7eXIPpjqVqA==" workbookSaltValue="ZuJa+eIJmMSqn1HOVukIXg==" workbookSpinCount="100000" lockStructure="1"/>
  <bookViews>
    <workbookView xWindow="-108" yWindow="-108" windowWidth="23256" windowHeight="12576" firstSheet="4" activeTab="4" xr2:uid="{00000000-000D-0000-FFFF-FFFF00000000}"/>
  </bookViews>
  <sheets>
    <sheet name="Version control" sheetId="8" state="hidden" r:id="rId1"/>
    <sheet name="Payment" sheetId="4" state="hidden" r:id="rId2"/>
    <sheet name="Deferred" sheetId="6" state="hidden" r:id="rId3"/>
    <sheet name="Active Changes" sheetId="7" state="hidden" r:id="rId4"/>
    <sheet name="Contributions" sheetId="3" r:id="rId5"/>
    <sheet name="AnnGenHiddenLists" sheetId="9" state="hidden" r:id="rId6"/>
    <sheet name="Factor Table" sheetId="2" state="hidden" r:id="rId7"/>
    <sheet name="Calculation" sheetId="1" state="hidden" r:id="rId8"/>
  </sheets>
  <definedNames>
    <definedName name="_xlnm._FilterDatabase" localSheetId="6" hidden="1">'Factor Table'!$C$5:$C$413</definedName>
    <definedName name="A">Contributions!$G$39:$K$39</definedName>
    <definedName name="age">Contributions!$K$11</definedName>
    <definedName name="BaseTablesList">AnnGenHiddenLists!$A$4:$A$160</definedName>
    <definedName name="Calc_Date">Contributions!$K$16</definedName>
    <definedName name="DoL">Contributions!$K$73</definedName>
    <definedName name="ImprovementsList">AnnGenHiddenLists!$C$4:$C$38</definedName>
    <definedName name="memberCR">Contributions!$E$29</definedName>
    <definedName name="month">Contributions!$S$15:$S$26</definedName>
    <definedName name="_xlnm.Print_Area" localSheetId="4">Contributions!$A$1:$H$93</definedName>
    <definedName name="_xlnm.Print_Area" localSheetId="6">'Factor Table'!$A$420:$BO$446</definedName>
    <definedName name="_xlnm.Print_Titles" localSheetId="6">'Factor Table'!$A:$D,'Factor Table'!$1:$4</definedName>
    <definedName name="PT">Contributions!$E$28</definedName>
    <definedName name="RetDate">Payment!$B$38</definedName>
    <definedName name="salary">Contributions!$P$27</definedName>
    <definedName name="tab">'Factor Table'!$AS$5:$AV$962</definedName>
    <definedName name="taxRate">Contributions!$E$32</definedName>
    <definedName name="x">Contributions!$T$15:$V$26</definedName>
    <definedName name="year">Contributions!$U$15:$U$45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562" i="2" l="1"/>
  <c r="AD562" i="2" s="1"/>
  <c r="AH562" i="2" s="1"/>
  <c r="AL562" i="2" s="1"/>
  <c r="Y562" i="2"/>
  <c r="AC562" i="2"/>
  <c r="AG562" i="2" s="1"/>
  <c r="AK562" i="2" s="1"/>
  <c r="X562" i="2"/>
  <c r="AB562" i="2" s="1"/>
  <c r="AF562" i="2" s="1"/>
  <c r="AJ562" i="2" s="1"/>
  <c r="K561" i="2"/>
  <c r="J559" i="2"/>
  <c r="Z561" i="2"/>
  <c r="AD561" i="2" s="1"/>
  <c r="AH561" i="2" s="1"/>
  <c r="AL561" i="2" s="1"/>
  <c r="Y561" i="2"/>
  <c r="AC561" i="2" s="1"/>
  <c r="AG561" i="2" s="1"/>
  <c r="AK561" i="2" s="1"/>
  <c r="X561" i="2"/>
  <c r="AB561" i="2" s="1"/>
  <c r="AF561" i="2" s="1"/>
  <c r="AJ561" i="2" s="1"/>
  <c r="K560" i="2"/>
  <c r="J558" i="2"/>
  <c r="J557" i="2"/>
  <c r="K559" i="2"/>
  <c r="Z560" i="2"/>
  <c r="AD560" i="2"/>
  <c r="AH560" i="2"/>
  <c r="AL560" i="2" s="1"/>
  <c r="Y560" i="2"/>
  <c r="AC560" i="2" s="1"/>
  <c r="AG560" i="2" s="1"/>
  <c r="AK560" i="2" s="1"/>
  <c r="X560" i="2"/>
  <c r="AB560" i="2" s="1"/>
  <c r="AF560" i="2" s="1"/>
  <c r="AJ560" i="2" s="1"/>
  <c r="Z559" i="2" l="1"/>
  <c r="AD559" i="2"/>
  <c r="AH559" i="2"/>
  <c r="AL559" i="2"/>
  <c r="Y559" i="2"/>
  <c r="AC559" i="2" s="1"/>
  <c r="AG559" i="2" s="1"/>
  <c r="AK559" i="2" s="1"/>
  <c r="X559" i="2"/>
  <c r="AB559" i="2" s="1"/>
  <c r="AF559" i="2" s="1"/>
  <c r="AJ559" i="2" s="1"/>
  <c r="K558" i="2"/>
  <c r="J556" i="2"/>
  <c r="Z558" i="2" l="1"/>
  <c r="AD558" i="2" s="1"/>
  <c r="AH558" i="2" s="1"/>
  <c r="AL558" i="2" s="1"/>
  <c r="Y558" i="2"/>
  <c r="AC558" i="2" s="1"/>
  <c r="AG558" i="2" s="1"/>
  <c r="AK558" i="2" s="1"/>
  <c r="X558" i="2"/>
  <c r="AB558" i="2" s="1"/>
  <c r="AF558" i="2" s="1"/>
  <c r="AJ558" i="2" s="1"/>
  <c r="K557" i="2"/>
  <c r="J555" i="2"/>
  <c r="Z557" i="2" l="1"/>
  <c r="AD557" i="2" s="1"/>
  <c r="AH557" i="2" s="1"/>
  <c r="AL557" i="2" s="1"/>
  <c r="Y557" i="2"/>
  <c r="AC557" i="2" s="1"/>
  <c r="AG557" i="2" s="1"/>
  <c r="AK557" i="2" s="1"/>
  <c r="X557" i="2"/>
  <c r="AB557" i="2" s="1"/>
  <c r="AF557" i="2" s="1"/>
  <c r="AJ557" i="2" s="1"/>
  <c r="K556" i="2"/>
  <c r="J554" i="2"/>
  <c r="Z556" i="2"/>
  <c r="AD556" i="2" s="1"/>
  <c r="AH556" i="2" s="1"/>
  <c r="AL556" i="2" s="1"/>
  <c r="Y556" i="2"/>
  <c r="AC556" i="2" s="1"/>
  <c r="AG556" i="2" s="1"/>
  <c r="AK556" i="2" s="1"/>
  <c r="X556" i="2"/>
  <c r="AB556" i="2" s="1"/>
  <c r="AF556" i="2" s="1"/>
  <c r="AJ556" i="2" s="1"/>
  <c r="K555" i="2"/>
  <c r="J553" i="2"/>
  <c r="Z555" i="2" l="1"/>
  <c r="AD555" i="2"/>
  <c r="AH555" i="2" s="1"/>
  <c r="AL555" i="2" s="1"/>
  <c r="Y555" i="2"/>
  <c r="AC555" i="2" s="1"/>
  <c r="AG555" i="2" s="1"/>
  <c r="AK555" i="2" s="1"/>
  <c r="X555" i="2"/>
  <c r="AB555" i="2" s="1"/>
  <c r="AF555" i="2" s="1"/>
  <c r="AJ555" i="2" s="1"/>
  <c r="K554" i="2"/>
  <c r="J552" i="2"/>
  <c r="Z554" i="2" l="1"/>
  <c r="AD554" i="2" s="1"/>
  <c r="AH554" i="2" s="1"/>
  <c r="AL554" i="2" s="1"/>
  <c r="Y554" i="2"/>
  <c r="AC554" i="2" s="1"/>
  <c r="AG554" i="2" s="1"/>
  <c r="AK554" i="2" s="1"/>
  <c r="X554" i="2"/>
  <c r="AB554" i="2"/>
  <c r="AF554" i="2" s="1"/>
  <c r="AJ554" i="2" s="1"/>
  <c r="K553" i="2"/>
  <c r="J551" i="2"/>
  <c r="Z553" i="2" l="1"/>
  <c r="AD553" i="2" s="1"/>
  <c r="AH553" i="2" s="1"/>
  <c r="AL553" i="2" s="1"/>
  <c r="Y553" i="2"/>
  <c r="AC553" i="2" s="1"/>
  <c r="AG553" i="2" s="1"/>
  <c r="AK553" i="2" s="1"/>
  <c r="X553" i="2"/>
  <c r="AB553" i="2" s="1"/>
  <c r="AF553" i="2" s="1"/>
  <c r="AJ553" i="2" s="1"/>
  <c r="K552" i="2"/>
  <c r="J550" i="2"/>
  <c r="K551" i="2" l="1"/>
  <c r="Z552" i="2"/>
  <c r="AD552" i="2"/>
  <c r="AH552" i="2"/>
  <c r="AL552" i="2"/>
  <c r="Y552" i="2"/>
  <c r="AC552" i="2" s="1"/>
  <c r="AG552" i="2" s="1"/>
  <c r="AK552" i="2" s="1"/>
  <c r="X552" i="2"/>
  <c r="AB552" i="2" s="1"/>
  <c r="AF552" i="2" s="1"/>
  <c r="AJ552" i="2" s="1"/>
  <c r="J549" i="2"/>
  <c r="Z551" i="2" l="1"/>
  <c r="AD551" i="2" s="1"/>
  <c r="AH551" i="2" s="1"/>
  <c r="AL551" i="2" s="1"/>
  <c r="Y551" i="2"/>
  <c r="AC551" i="2" s="1"/>
  <c r="AG551" i="2" s="1"/>
  <c r="AK551" i="2" s="1"/>
  <c r="X551" i="2"/>
  <c r="AB551" i="2" s="1"/>
  <c r="AF551" i="2" s="1"/>
  <c r="AJ551" i="2" s="1"/>
  <c r="K550" i="2"/>
  <c r="J548" i="2"/>
  <c r="Z550" i="2" l="1"/>
  <c r="AD550" i="2" s="1"/>
  <c r="AH550" i="2" s="1"/>
  <c r="AL550" i="2" s="1"/>
  <c r="Y550" i="2"/>
  <c r="AC550" i="2" s="1"/>
  <c r="AG550" i="2" s="1"/>
  <c r="AK550" i="2" s="1"/>
  <c r="X550" i="2"/>
  <c r="AB550" i="2" s="1"/>
  <c r="AF550" i="2" s="1"/>
  <c r="AJ550" i="2" s="1"/>
  <c r="K549" i="2"/>
  <c r="J547" i="2"/>
  <c r="Z549" i="2" l="1"/>
  <c r="AD549" i="2"/>
  <c r="AH549" i="2"/>
  <c r="AL549" i="2"/>
  <c r="Y549" i="2"/>
  <c r="AC549" i="2" s="1"/>
  <c r="AG549" i="2" s="1"/>
  <c r="AK549" i="2" s="1"/>
  <c r="X549" i="2"/>
  <c r="AB549" i="2" s="1"/>
  <c r="AF549" i="2" s="1"/>
  <c r="AJ549" i="2" s="1"/>
  <c r="K548" i="2"/>
  <c r="J546" i="2"/>
  <c r="Z548" i="2" l="1"/>
  <c r="AD548" i="2" s="1"/>
  <c r="AH548" i="2" s="1"/>
  <c r="AL548" i="2" s="1"/>
  <c r="Y548" i="2"/>
  <c r="AC548" i="2" s="1"/>
  <c r="AG548" i="2" s="1"/>
  <c r="AK548" i="2" s="1"/>
  <c r="X548" i="2"/>
  <c r="AB548" i="2"/>
  <c r="AF548" i="2" s="1"/>
  <c r="AJ548" i="2" s="1"/>
  <c r="J545" i="2"/>
  <c r="K547" i="2"/>
  <c r="Z547" i="2" l="1"/>
  <c r="AD547" i="2" s="1"/>
  <c r="AH547" i="2" s="1"/>
  <c r="AL547" i="2" s="1"/>
  <c r="Y547" i="2"/>
  <c r="AC547" i="2" s="1"/>
  <c r="AG547" i="2" s="1"/>
  <c r="AK547" i="2" s="1"/>
  <c r="X547" i="2"/>
  <c r="AB547" i="2" s="1"/>
  <c r="AF547" i="2" s="1"/>
  <c r="AJ547" i="2" s="1"/>
  <c r="K546" i="2"/>
  <c r="J544" i="2"/>
  <c r="Z546" i="2" l="1"/>
  <c r="AD546" i="2" s="1"/>
  <c r="AH546" i="2" s="1"/>
  <c r="AL546" i="2" s="1"/>
  <c r="Y546" i="2"/>
  <c r="AC546" i="2" s="1"/>
  <c r="AG546" i="2" s="1"/>
  <c r="AK546" i="2" s="1"/>
  <c r="X546" i="2"/>
  <c r="AB546" i="2" s="1"/>
  <c r="AF546" i="2" s="1"/>
  <c r="AJ546" i="2" s="1"/>
  <c r="K545" i="2"/>
  <c r="J543" i="2"/>
  <c r="Z545" i="2" l="1"/>
  <c r="AD545" i="2" s="1"/>
  <c r="AH545" i="2" s="1"/>
  <c r="AL545" i="2" s="1"/>
  <c r="Y545" i="2"/>
  <c r="AC545" i="2"/>
  <c r="AG545" i="2"/>
  <c r="AK545" i="2"/>
  <c r="X545" i="2"/>
  <c r="AB545" i="2" s="1"/>
  <c r="AF545" i="2" s="1"/>
  <c r="AJ545" i="2" s="1"/>
  <c r="K544" i="2"/>
  <c r="J542" i="2"/>
  <c r="Z544" i="2" l="1"/>
  <c r="AD544" i="2" s="1"/>
  <c r="AH544" i="2" s="1"/>
  <c r="AL544" i="2" s="1"/>
  <c r="Y544" i="2"/>
  <c r="AC544" i="2" s="1"/>
  <c r="AG544" i="2" s="1"/>
  <c r="AK544" i="2" s="1"/>
  <c r="X544" i="2"/>
  <c r="AB544" i="2"/>
  <c r="AF544" i="2" s="1"/>
  <c r="AJ544" i="2" s="1"/>
  <c r="K543" i="2"/>
  <c r="J541" i="2"/>
  <c r="Z543" i="2" l="1"/>
  <c r="AD543" i="2" s="1"/>
  <c r="AH543" i="2" s="1"/>
  <c r="AL543" i="2" s="1"/>
  <c r="Y543" i="2"/>
  <c r="AC543" i="2" s="1"/>
  <c r="AG543" i="2" s="1"/>
  <c r="AK543" i="2" s="1"/>
  <c r="X543" i="2"/>
  <c r="AB543" i="2"/>
  <c r="AF543" i="2" s="1"/>
  <c r="AJ543" i="2" s="1"/>
  <c r="K542" i="2"/>
  <c r="J540" i="2"/>
  <c r="AC542" i="2" l="1"/>
  <c r="AG542" i="2" s="1"/>
  <c r="AK542" i="2" s="1"/>
  <c r="Z542" i="2"/>
  <c r="AD542" i="2" s="1"/>
  <c r="AH542" i="2" s="1"/>
  <c r="AL542" i="2" s="1"/>
  <c r="Y542" i="2"/>
  <c r="X542" i="2"/>
  <c r="AB542" i="2" s="1"/>
  <c r="AF542" i="2" s="1"/>
  <c r="AJ542" i="2" s="1"/>
  <c r="K541" i="2"/>
  <c r="J539" i="2"/>
  <c r="Z541" i="2" l="1"/>
  <c r="AD541" i="2" s="1"/>
  <c r="AH541" i="2" s="1"/>
  <c r="AL541" i="2" s="1"/>
  <c r="Y541" i="2"/>
  <c r="AC541" i="2"/>
  <c r="AG541" i="2" s="1"/>
  <c r="AK541" i="2" s="1"/>
  <c r="X541" i="2"/>
  <c r="AB541" i="2" s="1"/>
  <c r="AF541" i="2" s="1"/>
  <c r="AJ541" i="2" s="1"/>
  <c r="K540" i="2"/>
  <c r="J538" i="2"/>
  <c r="Z540" i="2" l="1"/>
  <c r="AD540" i="2" s="1"/>
  <c r="AH540" i="2" s="1"/>
  <c r="AL540" i="2" s="1"/>
  <c r="Y540" i="2"/>
  <c r="AC540" i="2" s="1"/>
  <c r="AG540" i="2" s="1"/>
  <c r="AK540" i="2" s="1"/>
  <c r="X540" i="2"/>
  <c r="AB540" i="2" s="1"/>
  <c r="AF540" i="2" s="1"/>
  <c r="AJ540" i="2" s="1"/>
  <c r="K539" i="2"/>
  <c r="J537" i="2"/>
  <c r="Z539" i="2" l="1"/>
  <c r="AD539" i="2" s="1"/>
  <c r="AH539" i="2" s="1"/>
  <c r="AL539" i="2" s="1"/>
  <c r="Y539" i="2"/>
  <c r="AC539" i="2" s="1"/>
  <c r="AG539" i="2" s="1"/>
  <c r="AK539" i="2" s="1"/>
  <c r="X539" i="2"/>
  <c r="AB539" i="2" s="1"/>
  <c r="AF539" i="2" s="1"/>
  <c r="AJ539" i="2" s="1"/>
  <c r="K538" i="2"/>
  <c r="J536" i="2"/>
  <c r="Z538" i="2" l="1"/>
  <c r="AD538" i="2" s="1"/>
  <c r="AH538" i="2" s="1"/>
  <c r="AL538" i="2" s="1"/>
  <c r="Y538" i="2"/>
  <c r="AC538" i="2" s="1"/>
  <c r="AG538" i="2" s="1"/>
  <c r="AK538" i="2" s="1"/>
  <c r="X538" i="2"/>
  <c r="AB538" i="2" s="1"/>
  <c r="AF538" i="2" s="1"/>
  <c r="AJ538" i="2" s="1"/>
  <c r="K537" i="2"/>
  <c r="J535" i="2"/>
  <c r="J534" i="2" l="1"/>
  <c r="K536" i="2"/>
  <c r="Z537" i="2"/>
  <c r="AD537" i="2" s="1"/>
  <c r="AH537" i="2" s="1"/>
  <c r="AL537" i="2" s="1"/>
  <c r="Y537" i="2"/>
  <c r="AC537" i="2" s="1"/>
  <c r="AG537" i="2" s="1"/>
  <c r="AK537" i="2" s="1"/>
  <c r="X537" i="2"/>
  <c r="AB537" i="2" s="1"/>
  <c r="AF537" i="2" s="1"/>
  <c r="AJ537" i="2" s="1"/>
  <c r="Z536" i="2" l="1"/>
  <c r="AD536" i="2" s="1"/>
  <c r="AH536" i="2" s="1"/>
  <c r="AL536" i="2" s="1"/>
  <c r="Y536" i="2"/>
  <c r="AC536" i="2" s="1"/>
  <c r="AG536" i="2" s="1"/>
  <c r="AK536" i="2" s="1"/>
  <c r="X536" i="2"/>
  <c r="AB536" i="2" s="1"/>
  <c r="AF536" i="2" s="1"/>
  <c r="AJ536" i="2" s="1"/>
  <c r="K535" i="2"/>
  <c r="J533" i="2"/>
  <c r="K534" i="2" l="1"/>
  <c r="J532" i="2"/>
  <c r="X535" i="2" l="1"/>
  <c r="AB535" i="2" s="1"/>
  <c r="AF535" i="2" s="1"/>
  <c r="AJ535" i="2" s="1"/>
  <c r="Y535" i="2"/>
  <c r="AC535" i="2" s="1"/>
  <c r="AG535" i="2" s="1"/>
  <c r="AK535" i="2" s="1"/>
  <c r="Z535" i="2"/>
  <c r="AD535" i="2" s="1"/>
  <c r="AH535" i="2" s="1"/>
  <c r="AL535" i="2" s="1"/>
  <c r="Z534" i="2"/>
  <c r="AD534" i="2" s="1"/>
  <c r="AH534" i="2" s="1"/>
  <c r="AL534" i="2" s="1"/>
  <c r="Y534" i="2"/>
  <c r="AC534" i="2" s="1"/>
  <c r="AG534" i="2" s="1"/>
  <c r="AK534" i="2" s="1"/>
  <c r="X534" i="2"/>
  <c r="AB534" i="2" s="1"/>
  <c r="AF534" i="2" s="1"/>
  <c r="AJ534" i="2" s="1"/>
  <c r="K533" i="2"/>
  <c r="J531" i="2"/>
  <c r="K532" i="2" l="1"/>
  <c r="J530" i="2"/>
  <c r="Z533" i="2" l="1"/>
  <c r="AD533" i="2" s="1"/>
  <c r="AH533" i="2" s="1"/>
  <c r="AL533" i="2" s="1"/>
  <c r="Y533" i="2"/>
  <c r="AC533" i="2" s="1"/>
  <c r="AG533" i="2" s="1"/>
  <c r="AK533" i="2" s="1"/>
  <c r="X533" i="2"/>
  <c r="AB533" i="2" s="1"/>
  <c r="AF533" i="2" s="1"/>
  <c r="AJ533" i="2" s="1"/>
  <c r="Z532" i="2"/>
  <c r="AD532" i="2" s="1"/>
  <c r="AH532" i="2" s="1"/>
  <c r="AL532" i="2" s="1"/>
  <c r="Y532" i="2"/>
  <c r="AC532" i="2" s="1"/>
  <c r="AG532" i="2" s="1"/>
  <c r="AK532" i="2" s="1"/>
  <c r="X532" i="2"/>
  <c r="AB532" i="2" s="1"/>
  <c r="AF532" i="2" s="1"/>
  <c r="AJ532" i="2" s="1"/>
  <c r="K531" i="2"/>
  <c r="J529" i="2"/>
  <c r="Z531" i="2" l="1"/>
  <c r="AD531" i="2" s="1"/>
  <c r="AH531" i="2" s="1"/>
  <c r="AL531" i="2" s="1"/>
  <c r="Y531" i="2"/>
  <c r="AC531" i="2" s="1"/>
  <c r="AG531" i="2" s="1"/>
  <c r="AK531" i="2" s="1"/>
  <c r="X531" i="2"/>
  <c r="AB531" i="2" s="1"/>
  <c r="AF531" i="2" s="1"/>
  <c r="AJ531" i="2" s="1"/>
  <c r="K530" i="2"/>
  <c r="J528" i="2"/>
  <c r="J527" i="2" l="1"/>
  <c r="K528" i="2"/>
  <c r="K529" i="2"/>
  <c r="X530" i="2" l="1"/>
  <c r="AB530" i="2" s="1"/>
  <c r="AF530" i="2" s="1"/>
  <c r="AJ530" i="2" s="1"/>
  <c r="Y530" i="2"/>
  <c r="AC530" i="2" s="1"/>
  <c r="AG530" i="2" s="1"/>
  <c r="AK530" i="2" s="1"/>
  <c r="Z530" i="2"/>
  <c r="AD530" i="2" s="1"/>
  <c r="AH530" i="2" s="1"/>
  <c r="AL530" i="2" s="1"/>
  <c r="Z529" i="2" l="1"/>
  <c r="AD529" i="2" s="1"/>
  <c r="AH529" i="2" s="1"/>
  <c r="AL529" i="2" s="1"/>
  <c r="Y529" i="2"/>
  <c r="AC529" i="2" s="1"/>
  <c r="AG529" i="2" s="1"/>
  <c r="AK529" i="2" s="1"/>
  <c r="X529" i="2"/>
  <c r="AB529" i="2" s="1"/>
  <c r="AF529" i="2" s="1"/>
  <c r="AJ529" i="2" s="1"/>
  <c r="Z528" i="2" l="1"/>
  <c r="AD528" i="2" s="1"/>
  <c r="AH528" i="2" s="1"/>
  <c r="AL528" i="2" s="1"/>
  <c r="Y528" i="2"/>
  <c r="AC528" i="2" s="1"/>
  <c r="AG528" i="2" s="1"/>
  <c r="AK528" i="2" s="1"/>
  <c r="X528" i="2"/>
  <c r="AB528" i="2" s="1"/>
  <c r="AF528" i="2" s="1"/>
  <c r="AJ528" i="2" s="1"/>
  <c r="J526" i="2"/>
  <c r="K527" i="2"/>
  <c r="K501" i="2"/>
  <c r="K502" i="2"/>
  <c r="K503" i="2"/>
  <c r="K504" i="2"/>
  <c r="K505" i="2"/>
  <c r="K506" i="2"/>
  <c r="K507" i="2"/>
  <c r="K508" i="2"/>
  <c r="K509" i="2"/>
  <c r="K510" i="2"/>
  <c r="K511" i="2"/>
  <c r="K512" i="2"/>
  <c r="K513" i="2"/>
  <c r="K514" i="2"/>
  <c r="K515" i="2"/>
  <c r="K516" i="2"/>
  <c r="K517" i="2"/>
  <c r="K518" i="2"/>
  <c r="K519" i="2"/>
  <c r="K520" i="2"/>
  <c r="K521" i="2"/>
  <c r="K522" i="2"/>
  <c r="K523" i="2"/>
  <c r="K524" i="2"/>
  <c r="K525" i="2"/>
  <c r="K526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Z527" i="2" l="1"/>
  <c r="AD527" i="2" s="1"/>
  <c r="AH527" i="2" s="1"/>
  <c r="AL527" i="2" s="1"/>
  <c r="Y527" i="2"/>
  <c r="AC527" i="2" s="1"/>
  <c r="AG527" i="2" s="1"/>
  <c r="AK527" i="2" s="1"/>
  <c r="X527" i="2"/>
  <c r="AB527" i="2" s="1"/>
  <c r="AF527" i="2" s="1"/>
  <c r="AJ527" i="2" s="1"/>
  <c r="Z526" i="2" l="1"/>
  <c r="AD526" i="2" s="1"/>
  <c r="AH526" i="2" s="1"/>
  <c r="AL526" i="2" s="1"/>
  <c r="Y526" i="2"/>
  <c r="AC526" i="2" s="1"/>
  <c r="AG526" i="2" s="1"/>
  <c r="AK526" i="2" s="1"/>
  <c r="X526" i="2"/>
  <c r="AB526" i="2" s="1"/>
  <c r="AF526" i="2" s="1"/>
  <c r="AJ526" i="2" s="1"/>
  <c r="Z525" i="2" l="1"/>
  <c r="AD525" i="2" s="1"/>
  <c r="AH525" i="2" s="1"/>
  <c r="AL525" i="2" s="1"/>
  <c r="Y525" i="2"/>
  <c r="AC525" i="2" s="1"/>
  <c r="AG525" i="2" s="1"/>
  <c r="AK525" i="2" s="1"/>
  <c r="X525" i="2"/>
  <c r="AB525" i="2" s="1"/>
  <c r="AF525" i="2" s="1"/>
  <c r="AJ525" i="2" s="1"/>
  <c r="X524" i="2" l="1"/>
  <c r="AB524" i="2" s="1"/>
  <c r="AF524" i="2" s="1"/>
  <c r="AJ524" i="2" s="1"/>
  <c r="Y524" i="2"/>
  <c r="AC524" i="2" s="1"/>
  <c r="AG524" i="2" s="1"/>
  <c r="AK524" i="2" s="1"/>
  <c r="Z524" i="2"/>
  <c r="AD524" i="2" s="1"/>
  <c r="AH524" i="2" s="1"/>
  <c r="AL524" i="2" s="1"/>
  <c r="X523" i="2" l="1"/>
  <c r="AB523" i="2" s="1"/>
  <c r="AF523" i="2" s="1"/>
  <c r="AJ523" i="2" s="1"/>
  <c r="Y523" i="2"/>
  <c r="AC523" i="2" s="1"/>
  <c r="AG523" i="2" s="1"/>
  <c r="AK523" i="2" s="1"/>
  <c r="Z523" i="2"/>
  <c r="AD523" i="2" s="1"/>
  <c r="AH523" i="2" s="1"/>
  <c r="AL523" i="2" s="1"/>
  <c r="X522" i="2" l="1"/>
  <c r="AB522" i="2" s="1"/>
  <c r="AF522" i="2" s="1"/>
  <c r="AJ522" i="2" s="1"/>
  <c r="Y522" i="2"/>
  <c r="AC522" i="2" s="1"/>
  <c r="AG522" i="2" s="1"/>
  <c r="AK522" i="2" s="1"/>
  <c r="Z522" i="2"/>
  <c r="AD522" i="2" s="1"/>
  <c r="AH522" i="2" s="1"/>
  <c r="AL522" i="2" s="1"/>
  <c r="X521" i="2" l="1"/>
  <c r="AB521" i="2" s="1"/>
  <c r="AF521" i="2" s="1"/>
  <c r="AJ521" i="2" s="1"/>
  <c r="Y521" i="2"/>
  <c r="AC521" i="2" s="1"/>
  <c r="AG521" i="2" s="1"/>
  <c r="AK521" i="2" s="1"/>
  <c r="Z521" i="2"/>
  <c r="AD521" i="2" s="1"/>
  <c r="AH521" i="2" s="1"/>
  <c r="AL521" i="2" s="1"/>
  <c r="X520" i="2" l="1"/>
  <c r="AB520" i="2" s="1"/>
  <c r="AF520" i="2" s="1"/>
  <c r="AJ520" i="2" s="1"/>
  <c r="Y520" i="2"/>
  <c r="AC520" i="2" s="1"/>
  <c r="AG520" i="2" s="1"/>
  <c r="AK520" i="2" s="1"/>
  <c r="Z520" i="2"/>
  <c r="AD520" i="2" s="1"/>
  <c r="AH520" i="2" s="1"/>
  <c r="AL520" i="2" s="1"/>
  <c r="X519" i="2" l="1"/>
  <c r="AB519" i="2" s="1"/>
  <c r="AF519" i="2" s="1"/>
  <c r="AJ519" i="2" s="1"/>
  <c r="Y519" i="2"/>
  <c r="AC519" i="2" s="1"/>
  <c r="AG519" i="2" s="1"/>
  <c r="AK519" i="2" s="1"/>
  <c r="Z519" i="2"/>
  <c r="AD519" i="2" s="1"/>
  <c r="AH519" i="2" s="1"/>
  <c r="AL519" i="2" s="1"/>
  <c r="X518" i="2" l="1"/>
  <c r="AB518" i="2" s="1"/>
  <c r="AF518" i="2" s="1"/>
  <c r="AJ518" i="2" s="1"/>
  <c r="Y518" i="2"/>
  <c r="AC518" i="2" s="1"/>
  <c r="AG518" i="2" s="1"/>
  <c r="AK518" i="2" s="1"/>
  <c r="Z518" i="2"/>
  <c r="AD518" i="2" s="1"/>
  <c r="AH518" i="2" s="1"/>
  <c r="AL518" i="2" s="1"/>
  <c r="X517" i="2" l="1"/>
  <c r="AB517" i="2" s="1"/>
  <c r="AF517" i="2" s="1"/>
  <c r="AJ517" i="2" s="1"/>
  <c r="Y517" i="2"/>
  <c r="AC517" i="2" s="1"/>
  <c r="AG517" i="2" s="1"/>
  <c r="AK517" i="2" s="1"/>
  <c r="Z517" i="2"/>
  <c r="AD517" i="2" s="1"/>
  <c r="AH517" i="2" s="1"/>
  <c r="AL517" i="2" s="1"/>
  <c r="K500" i="2"/>
  <c r="J498" i="2"/>
  <c r="K499" i="2" l="1"/>
  <c r="J497" i="2"/>
  <c r="X516" i="2" l="1"/>
  <c r="AB516" i="2" s="1"/>
  <c r="AF516" i="2" s="1"/>
  <c r="AJ516" i="2" s="1"/>
  <c r="Y516" i="2"/>
  <c r="AC516" i="2" s="1"/>
  <c r="AG516" i="2" s="1"/>
  <c r="AK516" i="2" s="1"/>
  <c r="Z516" i="2"/>
  <c r="AD516" i="2" s="1"/>
  <c r="AH516" i="2" s="1"/>
  <c r="AL516" i="2" s="1"/>
  <c r="X515" i="2" l="1"/>
  <c r="AB515" i="2" s="1"/>
  <c r="AF515" i="2" s="1"/>
  <c r="AJ515" i="2" s="1"/>
  <c r="Y515" i="2"/>
  <c r="AC515" i="2" s="1"/>
  <c r="AG515" i="2" s="1"/>
  <c r="AK515" i="2" s="1"/>
  <c r="Z515" i="2"/>
  <c r="AD515" i="2" s="1"/>
  <c r="AH515" i="2" s="1"/>
  <c r="AL515" i="2" s="1"/>
  <c r="K498" i="2"/>
  <c r="J496" i="2"/>
  <c r="Z514" i="2" l="1"/>
  <c r="AD514" i="2" s="1"/>
  <c r="AH514" i="2" s="1"/>
  <c r="AL514" i="2" s="1"/>
  <c r="Y514" i="2"/>
  <c r="AC514" i="2" s="1"/>
  <c r="AG514" i="2" s="1"/>
  <c r="AK514" i="2" s="1"/>
  <c r="X514" i="2"/>
  <c r="AB514" i="2" s="1"/>
  <c r="AF514" i="2" s="1"/>
  <c r="AJ514" i="2" s="1"/>
  <c r="X513" i="2" l="1"/>
  <c r="AB513" i="2" s="1"/>
  <c r="AF513" i="2" s="1"/>
  <c r="AJ513" i="2" s="1"/>
  <c r="Y513" i="2"/>
  <c r="AC513" i="2" s="1"/>
  <c r="AG513" i="2" s="1"/>
  <c r="AK513" i="2" s="1"/>
  <c r="Z513" i="2"/>
  <c r="AD513" i="2" s="1"/>
  <c r="AH513" i="2" s="1"/>
  <c r="AL513" i="2" s="1"/>
  <c r="Z512" i="2" l="1"/>
  <c r="AD512" i="2" s="1"/>
  <c r="AH512" i="2" s="1"/>
  <c r="AL512" i="2" s="1"/>
  <c r="Y512" i="2"/>
  <c r="AC512" i="2" s="1"/>
  <c r="AG512" i="2" s="1"/>
  <c r="AK512" i="2" s="1"/>
  <c r="X512" i="2"/>
  <c r="AB512" i="2" s="1"/>
  <c r="AF512" i="2" s="1"/>
  <c r="AJ512" i="2" s="1"/>
  <c r="X511" i="2" l="1"/>
  <c r="AB511" i="2" s="1"/>
  <c r="AF511" i="2" s="1"/>
  <c r="AJ511" i="2" s="1"/>
  <c r="Y511" i="2"/>
  <c r="Z511" i="2"/>
  <c r="AD511" i="2" s="1"/>
  <c r="AH511" i="2" s="1"/>
  <c r="AL511" i="2" s="1"/>
  <c r="AC511" i="2"/>
  <c r="AG511" i="2" s="1"/>
  <c r="AK511" i="2" s="1"/>
  <c r="K497" i="2"/>
  <c r="J495" i="2"/>
  <c r="E16" i="3" l="1"/>
  <c r="X510" i="2" l="1"/>
  <c r="AB510" i="2" s="1"/>
  <c r="AF510" i="2" s="1"/>
  <c r="AJ510" i="2" s="1"/>
  <c r="Y510" i="2"/>
  <c r="AC510" i="2" s="1"/>
  <c r="AG510" i="2" s="1"/>
  <c r="AK510" i="2" s="1"/>
  <c r="Z510" i="2"/>
  <c r="AD510" i="2" s="1"/>
  <c r="AH510" i="2" s="1"/>
  <c r="AL510" i="2" s="1"/>
  <c r="K496" i="2"/>
  <c r="J494" i="2"/>
  <c r="X509" i="2" l="1"/>
  <c r="AB509" i="2" s="1"/>
  <c r="AF509" i="2" s="1"/>
  <c r="AJ509" i="2" s="1"/>
  <c r="Y509" i="2"/>
  <c r="AC509" i="2" s="1"/>
  <c r="AG509" i="2" s="1"/>
  <c r="AK509" i="2" s="1"/>
  <c r="Z509" i="2"/>
  <c r="AD509" i="2" s="1"/>
  <c r="AH509" i="2" s="1"/>
  <c r="AL509" i="2" s="1"/>
  <c r="K495" i="2"/>
  <c r="J493" i="2"/>
  <c r="X508" i="2" l="1"/>
  <c r="AB508" i="2" s="1"/>
  <c r="AF508" i="2" s="1"/>
  <c r="AJ508" i="2" s="1"/>
  <c r="Y508" i="2"/>
  <c r="AC508" i="2" s="1"/>
  <c r="AG508" i="2" s="1"/>
  <c r="AK508" i="2" s="1"/>
  <c r="Z508" i="2"/>
  <c r="AD508" i="2" s="1"/>
  <c r="AH508" i="2" s="1"/>
  <c r="AL508" i="2" s="1"/>
  <c r="K494" i="2"/>
  <c r="J492" i="2"/>
  <c r="Z507" i="2" l="1"/>
  <c r="AD507" i="2" s="1"/>
  <c r="AH507" i="2" s="1"/>
  <c r="AL507" i="2" s="1"/>
  <c r="Y507" i="2"/>
  <c r="AC507" i="2" s="1"/>
  <c r="AG507" i="2" s="1"/>
  <c r="AK507" i="2" s="1"/>
  <c r="X507" i="2"/>
  <c r="AB507" i="2" s="1"/>
  <c r="AF507" i="2" s="1"/>
  <c r="AJ507" i="2" s="1"/>
  <c r="X506" i="2" l="1"/>
  <c r="AB506" i="2" s="1"/>
  <c r="AF506" i="2" s="1"/>
  <c r="AJ506" i="2" s="1"/>
  <c r="Y506" i="2"/>
  <c r="AC506" i="2" s="1"/>
  <c r="AG506" i="2" s="1"/>
  <c r="AK506" i="2" s="1"/>
  <c r="Z506" i="2"/>
  <c r="AD506" i="2" s="1"/>
  <c r="AH506" i="2" s="1"/>
  <c r="AL506" i="2" s="1"/>
  <c r="K493" i="2"/>
  <c r="J491" i="2"/>
  <c r="X505" i="2" l="1"/>
  <c r="AB505" i="2" s="1"/>
  <c r="AF505" i="2" s="1"/>
  <c r="AJ505" i="2" s="1"/>
  <c r="Y505" i="2"/>
  <c r="AC505" i="2" s="1"/>
  <c r="AG505" i="2" s="1"/>
  <c r="AK505" i="2" s="1"/>
  <c r="Z505" i="2"/>
  <c r="AD505" i="2" s="1"/>
  <c r="AH505" i="2" s="1"/>
  <c r="AL505" i="2" s="1"/>
  <c r="K492" i="2"/>
  <c r="J490" i="2"/>
  <c r="X504" i="2" l="1"/>
  <c r="AB504" i="2" s="1"/>
  <c r="AF504" i="2" s="1"/>
  <c r="AJ504" i="2" s="1"/>
  <c r="Y504" i="2"/>
  <c r="AC504" i="2" s="1"/>
  <c r="AG504" i="2" s="1"/>
  <c r="AK504" i="2" s="1"/>
  <c r="Z504" i="2"/>
  <c r="AD504" i="2" s="1"/>
  <c r="AH504" i="2" s="1"/>
  <c r="AL504" i="2" s="1"/>
  <c r="K491" i="2"/>
  <c r="J489" i="2"/>
  <c r="X503" i="2" l="1"/>
  <c r="AB503" i="2" s="1"/>
  <c r="AF503" i="2" s="1"/>
  <c r="AJ503" i="2" s="1"/>
  <c r="Y503" i="2"/>
  <c r="AC503" i="2" s="1"/>
  <c r="AG503" i="2" s="1"/>
  <c r="AK503" i="2" s="1"/>
  <c r="Z503" i="2"/>
  <c r="AD503" i="2" s="1"/>
  <c r="AH503" i="2" s="1"/>
  <c r="AL503" i="2" s="1"/>
  <c r="X502" i="2" l="1"/>
  <c r="AB502" i="2" s="1"/>
  <c r="AF502" i="2" s="1"/>
  <c r="AJ502" i="2" s="1"/>
  <c r="Y502" i="2"/>
  <c r="AC502" i="2" s="1"/>
  <c r="AG502" i="2" s="1"/>
  <c r="AK502" i="2" s="1"/>
  <c r="Z502" i="2"/>
  <c r="AD502" i="2" s="1"/>
  <c r="AH502" i="2" s="1"/>
  <c r="AL502" i="2" s="1"/>
  <c r="X501" i="2" l="1"/>
  <c r="AB501" i="2" s="1"/>
  <c r="AF501" i="2" s="1"/>
  <c r="AJ501" i="2" s="1"/>
  <c r="Y501" i="2"/>
  <c r="AC501" i="2" s="1"/>
  <c r="AG501" i="2" s="1"/>
  <c r="AK501" i="2" s="1"/>
  <c r="Z501" i="2"/>
  <c r="AD501" i="2" s="1"/>
  <c r="AH501" i="2" s="1"/>
  <c r="AL501" i="2" s="1"/>
  <c r="K69" i="8" l="1"/>
  <c r="G313" i="2"/>
  <c r="G323" i="2"/>
  <c r="G322" i="2"/>
  <c r="Z500" i="2" l="1"/>
  <c r="AD500" i="2" s="1"/>
  <c r="AH500" i="2" s="1"/>
  <c r="AL500" i="2" s="1"/>
  <c r="Y500" i="2"/>
  <c r="AC500" i="2" s="1"/>
  <c r="AG500" i="2" s="1"/>
  <c r="AK500" i="2" s="1"/>
  <c r="X500" i="2"/>
  <c r="AB500" i="2" s="1"/>
  <c r="AF500" i="2" s="1"/>
  <c r="AJ500" i="2" s="1"/>
  <c r="X499" i="2" l="1"/>
  <c r="AB499" i="2" s="1"/>
  <c r="AF499" i="2" s="1"/>
  <c r="AJ499" i="2" s="1"/>
  <c r="Y499" i="2"/>
  <c r="AC499" i="2" s="1"/>
  <c r="AG499" i="2" s="1"/>
  <c r="AK499" i="2" s="1"/>
  <c r="Z499" i="2"/>
  <c r="AD499" i="2" s="1"/>
  <c r="AH499" i="2" s="1"/>
  <c r="AL499" i="2" s="1"/>
  <c r="Z498" i="2" l="1"/>
  <c r="AD498" i="2" s="1"/>
  <c r="AH498" i="2" s="1"/>
  <c r="AL498" i="2" s="1"/>
  <c r="Y498" i="2"/>
  <c r="AC498" i="2" s="1"/>
  <c r="AG498" i="2" s="1"/>
  <c r="AK498" i="2" s="1"/>
  <c r="X498" i="2"/>
  <c r="AB498" i="2" s="1"/>
  <c r="AF498" i="2" s="1"/>
  <c r="AJ498" i="2" s="1"/>
  <c r="X497" i="2" l="1"/>
  <c r="AB497" i="2" s="1"/>
  <c r="AF497" i="2" s="1"/>
  <c r="AJ497" i="2" s="1"/>
  <c r="Y497" i="2"/>
  <c r="AC497" i="2" s="1"/>
  <c r="AG497" i="2" s="1"/>
  <c r="AK497" i="2" s="1"/>
  <c r="Z497" i="2"/>
  <c r="AD497" i="2" s="1"/>
  <c r="AH497" i="2" s="1"/>
  <c r="AL497" i="2" s="1"/>
  <c r="X496" i="2" l="1"/>
  <c r="AB496" i="2" s="1"/>
  <c r="AF496" i="2" s="1"/>
  <c r="AJ496" i="2" s="1"/>
  <c r="Y496" i="2"/>
  <c r="AC496" i="2" s="1"/>
  <c r="AG496" i="2" s="1"/>
  <c r="AK496" i="2" s="1"/>
  <c r="Z496" i="2"/>
  <c r="AD496" i="2" s="1"/>
  <c r="AH496" i="2" s="1"/>
  <c r="AL496" i="2" s="1"/>
  <c r="B64" i="8" l="1"/>
  <c r="Z495" i="2" l="1"/>
  <c r="AD495" i="2" s="1"/>
  <c r="AH495" i="2" s="1"/>
  <c r="AL495" i="2" s="1"/>
  <c r="Y495" i="2"/>
  <c r="AC495" i="2" s="1"/>
  <c r="AG495" i="2" s="1"/>
  <c r="AK495" i="2" s="1"/>
  <c r="X495" i="2"/>
  <c r="AB495" i="2" s="1"/>
  <c r="AF495" i="2" s="1"/>
  <c r="AJ495" i="2" s="1"/>
  <c r="X494" i="2" l="1"/>
  <c r="AB494" i="2" s="1"/>
  <c r="AF494" i="2" s="1"/>
  <c r="AJ494" i="2" s="1"/>
  <c r="Y494" i="2"/>
  <c r="AC494" i="2" s="1"/>
  <c r="AG494" i="2" s="1"/>
  <c r="AK494" i="2" s="1"/>
  <c r="Z494" i="2"/>
  <c r="AD494" i="2" s="1"/>
  <c r="AH494" i="2" s="1"/>
  <c r="AL494" i="2" s="1"/>
  <c r="Z493" i="2" l="1"/>
  <c r="AD493" i="2" s="1"/>
  <c r="AH493" i="2" s="1"/>
  <c r="AL493" i="2" s="1"/>
  <c r="Y493" i="2"/>
  <c r="AC493" i="2" s="1"/>
  <c r="AG493" i="2" s="1"/>
  <c r="AK493" i="2" s="1"/>
  <c r="X493" i="2"/>
  <c r="AB493" i="2" s="1"/>
  <c r="AF493" i="2" s="1"/>
  <c r="AJ493" i="2" s="1"/>
  <c r="X492" i="2" l="1"/>
  <c r="AB492" i="2" s="1"/>
  <c r="AF492" i="2" s="1"/>
  <c r="AJ492" i="2" s="1"/>
  <c r="Y492" i="2"/>
  <c r="AC492" i="2" s="1"/>
  <c r="AG492" i="2" s="1"/>
  <c r="AK492" i="2" s="1"/>
  <c r="Z492" i="2"/>
  <c r="AD492" i="2" s="1"/>
  <c r="AH492" i="2" s="1"/>
  <c r="AL492" i="2" s="1"/>
  <c r="Z491" i="2" l="1"/>
  <c r="AD491" i="2" s="1"/>
  <c r="AH491" i="2" s="1"/>
  <c r="AL491" i="2" s="1"/>
  <c r="Y491" i="2"/>
  <c r="AC491" i="2" s="1"/>
  <c r="AG491" i="2" s="1"/>
  <c r="AK491" i="2" s="1"/>
  <c r="X491" i="2"/>
  <c r="AB491" i="2" s="1"/>
  <c r="K490" i="2"/>
  <c r="J488" i="2"/>
  <c r="AF491" i="2" l="1"/>
  <c r="AJ491" i="2" s="1"/>
  <c r="X490" i="2"/>
  <c r="AB490" i="2" s="1"/>
  <c r="AF490" i="2" s="1"/>
  <c r="AJ490" i="2" s="1"/>
  <c r="Y490" i="2"/>
  <c r="AC490" i="2" s="1"/>
  <c r="AG490" i="2" s="1"/>
  <c r="AK490" i="2" s="1"/>
  <c r="Z490" i="2"/>
  <c r="AD490" i="2" s="1"/>
  <c r="AH490" i="2" s="1"/>
  <c r="AL490" i="2" s="1"/>
  <c r="K489" i="2"/>
  <c r="J487" i="2"/>
  <c r="Z489" i="2" l="1"/>
  <c r="AD489" i="2" s="1"/>
  <c r="AH489" i="2" s="1"/>
  <c r="AL489" i="2" s="1"/>
  <c r="Y489" i="2"/>
  <c r="AC489" i="2" s="1"/>
  <c r="AG489" i="2" s="1"/>
  <c r="AK489" i="2" s="1"/>
  <c r="X489" i="2"/>
  <c r="AB489" i="2" s="1"/>
  <c r="AF489" i="2" s="1"/>
  <c r="AJ489" i="2" s="1"/>
  <c r="K488" i="2"/>
  <c r="J486" i="2"/>
  <c r="J485" i="2"/>
  <c r="Z488" i="2" l="1"/>
  <c r="AD488" i="2" s="1"/>
  <c r="AH488" i="2" s="1"/>
  <c r="AL488" i="2" s="1"/>
  <c r="Y488" i="2"/>
  <c r="AC488" i="2" s="1"/>
  <c r="AG488" i="2" s="1"/>
  <c r="AK488" i="2" s="1"/>
  <c r="X488" i="2"/>
  <c r="AB488" i="2" s="1"/>
  <c r="AF488" i="2" s="1"/>
  <c r="AJ488" i="2" s="1"/>
  <c r="K487" i="2"/>
  <c r="Z487" i="2" l="1"/>
  <c r="AD487" i="2" s="1"/>
  <c r="AH487" i="2" s="1"/>
  <c r="AL487" i="2" s="1"/>
  <c r="Y487" i="2"/>
  <c r="AC487" i="2" s="1"/>
  <c r="AG487" i="2" s="1"/>
  <c r="AK487" i="2" s="1"/>
  <c r="X487" i="2"/>
  <c r="AB487" i="2" s="1"/>
  <c r="AF487" i="2" s="1"/>
  <c r="AJ487" i="2" s="1"/>
  <c r="K486" i="2"/>
  <c r="J484" i="2"/>
  <c r="K485" i="2" l="1"/>
  <c r="J483" i="2"/>
  <c r="Z486" i="2" l="1"/>
  <c r="AD486" i="2" s="1"/>
  <c r="AH486" i="2" s="1"/>
  <c r="AL486" i="2" s="1"/>
  <c r="Y486" i="2"/>
  <c r="AC486" i="2" s="1"/>
  <c r="AG486" i="2" s="1"/>
  <c r="AK486" i="2" s="1"/>
  <c r="X486" i="2"/>
  <c r="AB486" i="2" s="1"/>
  <c r="AF486" i="2" s="1"/>
  <c r="AJ486" i="2" s="1"/>
  <c r="Z485" i="2" l="1"/>
  <c r="AD485" i="2" s="1"/>
  <c r="AH485" i="2" s="1"/>
  <c r="AL485" i="2" s="1"/>
  <c r="Y485" i="2"/>
  <c r="AC485" i="2" s="1"/>
  <c r="AG485" i="2" s="1"/>
  <c r="AK485" i="2" s="1"/>
  <c r="X485" i="2"/>
  <c r="AB485" i="2" s="1"/>
  <c r="AF485" i="2" s="1"/>
  <c r="AJ485" i="2" s="1"/>
  <c r="K484" i="2"/>
  <c r="J482" i="2"/>
  <c r="Z484" i="2" l="1"/>
  <c r="AD484" i="2" s="1"/>
  <c r="AH484" i="2" s="1"/>
  <c r="AL484" i="2" s="1"/>
  <c r="Y484" i="2"/>
  <c r="AC484" i="2" s="1"/>
  <c r="AG484" i="2" s="1"/>
  <c r="AK484" i="2" s="1"/>
  <c r="X484" i="2"/>
  <c r="AB484" i="2" s="1"/>
  <c r="AF484" i="2" s="1"/>
  <c r="AJ484" i="2" s="1"/>
  <c r="K483" i="2"/>
  <c r="J481" i="2"/>
  <c r="Z483" i="2" l="1"/>
  <c r="AD483" i="2" s="1"/>
  <c r="AH483" i="2" s="1"/>
  <c r="AL483" i="2" s="1"/>
  <c r="Y483" i="2"/>
  <c r="AC483" i="2" s="1"/>
  <c r="AG483" i="2" s="1"/>
  <c r="AK483" i="2" s="1"/>
  <c r="X483" i="2"/>
  <c r="AB483" i="2" s="1"/>
  <c r="AF483" i="2" s="1"/>
  <c r="AJ483" i="2" s="1"/>
  <c r="K482" i="2"/>
  <c r="J480" i="2"/>
  <c r="K481" i="2" l="1"/>
  <c r="J479" i="2"/>
  <c r="Z482" i="2" l="1"/>
  <c r="AD482" i="2" s="1"/>
  <c r="AH482" i="2" s="1"/>
  <c r="AL482" i="2" s="1"/>
  <c r="Y482" i="2"/>
  <c r="AC482" i="2" s="1"/>
  <c r="AG482" i="2" s="1"/>
  <c r="AK482" i="2" s="1"/>
  <c r="X482" i="2"/>
  <c r="AB482" i="2" s="1"/>
  <c r="AF482" i="2" s="1"/>
  <c r="AJ482" i="2" s="1"/>
  <c r="Z481" i="2" l="1"/>
  <c r="AD481" i="2" s="1"/>
  <c r="AH481" i="2" s="1"/>
  <c r="AL481" i="2" s="1"/>
  <c r="Y481" i="2"/>
  <c r="AC481" i="2" s="1"/>
  <c r="AG481" i="2" s="1"/>
  <c r="AK481" i="2" s="1"/>
  <c r="X481" i="2"/>
  <c r="AB481" i="2" s="1"/>
  <c r="AF481" i="2" s="1"/>
  <c r="AJ481" i="2" s="1"/>
  <c r="K480" i="2"/>
  <c r="J478" i="2"/>
  <c r="Z480" i="2"/>
  <c r="AD480" i="2" s="1"/>
  <c r="AH480" i="2" s="1"/>
  <c r="AL480" i="2" s="1"/>
  <c r="Y480" i="2"/>
  <c r="AC480" i="2" s="1"/>
  <c r="AG480" i="2" s="1"/>
  <c r="AK480" i="2" s="1"/>
  <c r="X480" i="2"/>
  <c r="AB480" i="2" s="1"/>
  <c r="AF480" i="2" s="1"/>
  <c r="AJ480" i="2" s="1"/>
  <c r="K479" i="2"/>
  <c r="J477" i="2"/>
  <c r="J476" i="2"/>
  <c r="K478" i="2"/>
  <c r="Z479" i="2"/>
  <c r="AD479" i="2" s="1"/>
  <c r="AH479" i="2" s="1"/>
  <c r="AL479" i="2" s="1"/>
  <c r="Y479" i="2"/>
  <c r="AC479" i="2" s="1"/>
  <c r="AG479" i="2" s="1"/>
  <c r="AK479" i="2" s="1"/>
  <c r="X479" i="2"/>
  <c r="AB479" i="2" s="1"/>
  <c r="AF479" i="2" s="1"/>
  <c r="AJ479" i="2" s="1"/>
  <c r="Z478" i="2"/>
  <c r="AD478" i="2" s="1"/>
  <c r="AH478" i="2" s="1"/>
  <c r="AL478" i="2" s="1"/>
  <c r="Y478" i="2"/>
  <c r="AC478" i="2" s="1"/>
  <c r="AG478" i="2" s="1"/>
  <c r="AK478" i="2" s="1"/>
  <c r="X478" i="2"/>
  <c r="AB478" i="2" s="1"/>
  <c r="AF478" i="2" s="1"/>
  <c r="AJ478" i="2" s="1"/>
  <c r="K477" i="2"/>
  <c r="J475" i="2"/>
  <c r="X477" i="2"/>
  <c r="AB477" i="2" s="1"/>
  <c r="AF477" i="2" s="1"/>
  <c r="AJ477" i="2" s="1"/>
  <c r="Y477" i="2"/>
  <c r="AC477" i="2" s="1"/>
  <c r="AG477" i="2" s="1"/>
  <c r="AK477" i="2" s="1"/>
  <c r="Z477" i="2"/>
  <c r="AD477" i="2" s="1"/>
  <c r="AH477" i="2" s="1"/>
  <c r="AL477" i="2" s="1"/>
  <c r="K476" i="2"/>
  <c r="J474" i="2"/>
  <c r="K475" i="2"/>
  <c r="J473" i="2"/>
  <c r="X476" i="2"/>
  <c r="AB476" i="2" s="1"/>
  <c r="AF476" i="2" s="1"/>
  <c r="AJ476" i="2" s="1"/>
  <c r="Y476" i="2"/>
  <c r="AC476" i="2" s="1"/>
  <c r="AG476" i="2" s="1"/>
  <c r="AK476" i="2" s="1"/>
  <c r="Z476" i="2"/>
  <c r="AD476" i="2" s="1"/>
  <c r="AH476" i="2" s="1"/>
  <c r="AL476" i="2" s="1"/>
  <c r="Z475" i="2"/>
  <c r="AD475" i="2" s="1"/>
  <c r="AH475" i="2" s="1"/>
  <c r="AL475" i="2" s="1"/>
  <c r="Y475" i="2"/>
  <c r="AC475" i="2" s="1"/>
  <c r="AG475" i="2" s="1"/>
  <c r="AK475" i="2" s="1"/>
  <c r="X475" i="2"/>
  <c r="AB475" i="2" s="1"/>
  <c r="AF475" i="2" s="1"/>
  <c r="AJ475" i="2" s="1"/>
  <c r="K474" i="2"/>
  <c r="J472" i="2"/>
  <c r="Z474" i="2"/>
  <c r="AD474" i="2" s="1"/>
  <c r="AH474" i="2" s="1"/>
  <c r="AL474" i="2" s="1"/>
  <c r="Y474" i="2"/>
  <c r="AC474" i="2" s="1"/>
  <c r="AG474" i="2" s="1"/>
  <c r="AK474" i="2" s="1"/>
  <c r="X474" i="2"/>
  <c r="AB474" i="2" s="1"/>
  <c r="AF474" i="2" s="1"/>
  <c r="AJ474" i="2" s="1"/>
  <c r="K473" i="2"/>
  <c r="J471" i="2"/>
  <c r="X473" i="2"/>
  <c r="AB473" i="2" s="1"/>
  <c r="AF473" i="2" s="1"/>
  <c r="AJ473" i="2" s="1"/>
  <c r="Y473" i="2"/>
  <c r="AC473" i="2" s="1"/>
  <c r="AG473" i="2" s="1"/>
  <c r="AK473" i="2" s="1"/>
  <c r="Z473" i="2"/>
  <c r="AD473" i="2" s="1"/>
  <c r="AH473" i="2" s="1"/>
  <c r="AL473" i="2" s="1"/>
  <c r="K472" i="2"/>
  <c r="J470" i="2"/>
  <c r="K471" i="2"/>
  <c r="X472" i="2"/>
  <c r="AB472" i="2" s="1"/>
  <c r="AF472" i="2" s="1"/>
  <c r="AJ472" i="2" s="1"/>
  <c r="Y472" i="2"/>
  <c r="AC472" i="2" s="1"/>
  <c r="AG472" i="2" s="1"/>
  <c r="AK472" i="2" s="1"/>
  <c r="Z472" i="2"/>
  <c r="AD472" i="2" s="1"/>
  <c r="AH472" i="2" s="1"/>
  <c r="AL472" i="2" s="1"/>
  <c r="K470" i="2"/>
  <c r="J468" i="2"/>
  <c r="J469" i="2"/>
  <c r="K468" i="2"/>
  <c r="K469" i="2"/>
  <c r="J466" i="2"/>
  <c r="Z471" i="2"/>
  <c r="AD471" i="2" s="1"/>
  <c r="AH471" i="2" s="1"/>
  <c r="AL471" i="2" s="1"/>
  <c r="Y471" i="2"/>
  <c r="AC471" i="2" s="1"/>
  <c r="AG471" i="2" s="1"/>
  <c r="AK471" i="2" s="1"/>
  <c r="X471" i="2"/>
  <c r="AB471" i="2" s="1"/>
  <c r="AF471" i="2" s="1"/>
  <c r="AJ471" i="2" s="1"/>
  <c r="X470" i="2"/>
  <c r="AB470" i="2" s="1"/>
  <c r="AF470" i="2" s="1"/>
  <c r="AJ470" i="2" s="1"/>
  <c r="Y470" i="2"/>
  <c r="AC470" i="2" s="1"/>
  <c r="AG470" i="2" s="1"/>
  <c r="AK470" i="2" s="1"/>
  <c r="Z470" i="2"/>
  <c r="AD470" i="2" s="1"/>
  <c r="AH470" i="2" s="1"/>
  <c r="AL470" i="2" s="1"/>
  <c r="J467" i="2"/>
  <c r="Z469" i="2"/>
  <c r="AD469" i="2" s="1"/>
  <c r="AH469" i="2" s="1"/>
  <c r="AL469" i="2" s="1"/>
  <c r="Y469" i="2"/>
  <c r="AC469" i="2" s="1"/>
  <c r="AG469" i="2" s="1"/>
  <c r="AK469" i="2" s="1"/>
  <c r="X469" i="2"/>
  <c r="AB469" i="2" s="1"/>
  <c r="AF469" i="2" s="1"/>
  <c r="AJ469" i="2" s="1"/>
  <c r="Z468" i="2"/>
  <c r="AD468" i="2" s="1"/>
  <c r="AH468" i="2" s="1"/>
  <c r="AL468" i="2" s="1"/>
  <c r="Y468" i="2"/>
  <c r="AC468" i="2" s="1"/>
  <c r="AG468" i="2" s="1"/>
  <c r="AK468" i="2" s="1"/>
  <c r="X468" i="2"/>
  <c r="AB468" i="2" s="1"/>
  <c r="AF468" i="2" s="1"/>
  <c r="AJ468" i="2" s="1"/>
  <c r="K467" i="2"/>
  <c r="K465" i="2"/>
  <c r="K466" i="2"/>
  <c r="J465" i="2"/>
  <c r="J463" i="2"/>
  <c r="J464" i="2"/>
  <c r="Y467" i="2"/>
  <c r="AC467" i="2" s="1"/>
  <c r="AG467" i="2" s="1"/>
  <c r="AK467" i="2" s="1"/>
  <c r="Z467" i="2"/>
  <c r="AD467" i="2" s="1"/>
  <c r="AH467" i="2" s="1"/>
  <c r="AL467" i="2" s="1"/>
  <c r="X467" i="2"/>
  <c r="AB467" i="2" s="1"/>
  <c r="AF467" i="2" s="1"/>
  <c r="AJ467" i="2" s="1"/>
  <c r="Z466" i="2"/>
  <c r="AD466" i="2" s="1"/>
  <c r="AH466" i="2" s="1"/>
  <c r="AL466" i="2" s="1"/>
  <c r="Y466" i="2"/>
  <c r="AC466" i="2" s="1"/>
  <c r="AG466" i="2" s="1"/>
  <c r="AK466" i="2" s="1"/>
  <c r="X466" i="2"/>
  <c r="AB466" i="2" s="1"/>
  <c r="AF466" i="2" s="1"/>
  <c r="AJ466" i="2" s="1"/>
  <c r="X465" i="2"/>
  <c r="AB465" i="2" s="1"/>
  <c r="AF465" i="2" s="1"/>
  <c r="AJ465" i="2" s="1"/>
  <c r="Y465" i="2"/>
  <c r="AC465" i="2" s="1"/>
  <c r="AG465" i="2" s="1"/>
  <c r="AK465" i="2" s="1"/>
  <c r="Z465" i="2"/>
  <c r="AD465" i="2" s="1"/>
  <c r="AH465" i="2" s="1"/>
  <c r="AL465" i="2" s="1"/>
  <c r="Z464" i="2"/>
  <c r="AD464" i="2" s="1"/>
  <c r="AH464" i="2" s="1"/>
  <c r="AL464" i="2" s="1"/>
  <c r="Y464" i="2"/>
  <c r="AC464" i="2" s="1"/>
  <c r="AG464" i="2" s="1"/>
  <c r="AK464" i="2" s="1"/>
  <c r="X464" i="2"/>
  <c r="AB464" i="2" s="1"/>
  <c r="AF464" i="2" s="1"/>
  <c r="AJ464" i="2" s="1"/>
  <c r="J461" i="2"/>
  <c r="J462" i="2"/>
  <c r="K464" i="2"/>
  <c r="Z463" i="2"/>
  <c r="AD463" i="2" s="1"/>
  <c r="AH463" i="2" s="1"/>
  <c r="AL463" i="2" s="1"/>
  <c r="Y463" i="2"/>
  <c r="AC463" i="2" s="1"/>
  <c r="AG463" i="2" s="1"/>
  <c r="AK463" i="2" s="1"/>
  <c r="X463" i="2"/>
  <c r="AB463" i="2" s="1"/>
  <c r="AF463" i="2" s="1"/>
  <c r="AJ463" i="2" s="1"/>
  <c r="K463" i="2"/>
  <c r="K462" i="2"/>
  <c r="J460" i="2"/>
  <c r="Z462" i="2"/>
  <c r="AD462" i="2" s="1"/>
  <c r="AH462" i="2" s="1"/>
  <c r="AL462" i="2" s="1"/>
  <c r="Y462" i="2"/>
  <c r="AC462" i="2" s="1"/>
  <c r="AG462" i="2" s="1"/>
  <c r="AK462" i="2" s="1"/>
  <c r="X462" i="2"/>
  <c r="AB462" i="2" s="1"/>
  <c r="AF462" i="2" s="1"/>
  <c r="AJ462" i="2" s="1"/>
  <c r="Z461" i="2"/>
  <c r="AD461" i="2" s="1"/>
  <c r="AH461" i="2" s="1"/>
  <c r="AL461" i="2" s="1"/>
  <c r="Y461" i="2"/>
  <c r="AC461" i="2" s="1"/>
  <c r="AG461" i="2" s="1"/>
  <c r="AK461" i="2" s="1"/>
  <c r="X461" i="2"/>
  <c r="AB461" i="2" s="1"/>
  <c r="AF461" i="2" s="1"/>
  <c r="AJ461" i="2" s="1"/>
  <c r="K461" i="2"/>
  <c r="J459" i="2"/>
  <c r="Z460" i="2"/>
  <c r="AD460" i="2" s="1"/>
  <c r="AH460" i="2" s="1"/>
  <c r="AL460" i="2" s="1"/>
  <c r="Y460" i="2"/>
  <c r="AC460" i="2" s="1"/>
  <c r="AG460" i="2" s="1"/>
  <c r="AK460" i="2" s="1"/>
  <c r="X460" i="2"/>
  <c r="AB460" i="2" s="1"/>
  <c r="AF460" i="2" s="1"/>
  <c r="AJ460" i="2" s="1"/>
  <c r="Z459" i="2"/>
  <c r="AD459" i="2" s="1"/>
  <c r="AH459" i="2" s="1"/>
  <c r="AL459" i="2" s="1"/>
  <c r="Y459" i="2"/>
  <c r="AC459" i="2" s="1"/>
  <c r="AG459" i="2" s="1"/>
  <c r="AK459" i="2" s="1"/>
  <c r="X459" i="2"/>
  <c r="AB459" i="2" s="1"/>
  <c r="AF459" i="2" s="1"/>
  <c r="AJ459" i="2" s="1"/>
  <c r="K460" i="2"/>
  <c r="J458" i="2"/>
  <c r="Z458" i="2"/>
  <c r="AD458" i="2" s="1"/>
  <c r="AH458" i="2" s="1"/>
  <c r="AL458" i="2" s="1"/>
  <c r="Y458" i="2"/>
  <c r="AC458" i="2" s="1"/>
  <c r="AG458" i="2" s="1"/>
  <c r="AK458" i="2" s="1"/>
  <c r="X458" i="2"/>
  <c r="AB458" i="2" s="1"/>
  <c r="AF458" i="2" s="1"/>
  <c r="AJ458" i="2" s="1"/>
  <c r="K458" i="2"/>
  <c r="K459" i="2"/>
  <c r="J456" i="2"/>
  <c r="J457" i="2"/>
  <c r="Z457" i="2"/>
  <c r="AD457" i="2" s="1"/>
  <c r="AH457" i="2" s="1"/>
  <c r="AL457" i="2" s="1"/>
  <c r="Y457" i="2"/>
  <c r="AC457" i="2" s="1"/>
  <c r="AG457" i="2" s="1"/>
  <c r="AK457" i="2" s="1"/>
  <c r="X457" i="2"/>
  <c r="AB457" i="2" s="1"/>
  <c r="AF457" i="2" s="1"/>
  <c r="AJ457" i="2" s="1"/>
  <c r="Z456" i="2"/>
  <c r="AD456" i="2" s="1"/>
  <c r="AH456" i="2" s="1"/>
  <c r="AL456" i="2" s="1"/>
  <c r="Y456" i="2"/>
  <c r="AC456" i="2" s="1"/>
  <c r="AG456" i="2" s="1"/>
  <c r="AK456" i="2" s="1"/>
  <c r="X456" i="2"/>
  <c r="AB456" i="2" s="1"/>
  <c r="AF456" i="2" s="1"/>
  <c r="AJ456" i="2" s="1"/>
  <c r="Z455" i="2"/>
  <c r="AD455" i="2" s="1"/>
  <c r="AH455" i="2" s="1"/>
  <c r="AL455" i="2" s="1"/>
  <c r="Y455" i="2"/>
  <c r="AC455" i="2" s="1"/>
  <c r="AG455" i="2" s="1"/>
  <c r="AK455" i="2" s="1"/>
  <c r="X455" i="2"/>
  <c r="AB455" i="2" s="1"/>
  <c r="AF455" i="2" s="1"/>
  <c r="AJ455" i="2" s="1"/>
  <c r="K456" i="2"/>
  <c r="K457" i="2"/>
  <c r="J454" i="2"/>
  <c r="J455" i="2"/>
  <c r="Z454" i="2"/>
  <c r="AD454" i="2" s="1"/>
  <c r="AH454" i="2" s="1"/>
  <c r="AL454" i="2" s="1"/>
  <c r="Y454" i="2"/>
  <c r="AC454" i="2" s="1"/>
  <c r="AG454" i="2" s="1"/>
  <c r="AK454" i="2" s="1"/>
  <c r="X454" i="2"/>
  <c r="AB454" i="2" s="1"/>
  <c r="AF454" i="2" s="1"/>
  <c r="AJ454" i="2" s="1"/>
  <c r="K455" i="2"/>
  <c r="J453" i="2"/>
  <c r="Z453" i="2"/>
  <c r="AD453" i="2" s="1"/>
  <c r="AH453" i="2" s="1"/>
  <c r="AL453" i="2" s="1"/>
  <c r="Y453" i="2"/>
  <c r="AC453" i="2" s="1"/>
  <c r="AG453" i="2" s="1"/>
  <c r="AK453" i="2" s="1"/>
  <c r="X453" i="2"/>
  <c r="AB453" i="2" s="1"/>
  <c r="AF453" i="2" s="1"/>
  <c r="AJ453" i="2" s="1"/>
  <c r="K453" i="2"/>
  <c r="K454" i="2"/>
  <c r="J451" i="2"/>
  <c r="J452" i="2"/>
  <c r="Z452" i="2"/>
  <c r="AD452" i="2" s="1"/>
  <c r="AH452" i="2" s="1"/>
  <c r="AL452" i="2" s="1"/>
  <c r="Y452" i="2"/>
  <c r="AC452" i="2" s="1"/>
  <c r="AG452" i="2" s="1"/>
  <c r="AK452" i="2" s="1"/>
  <c r="X452" i="2"/>
  <c r="AB452" i="2" s="1"/>
  <c r="AF452" i="2" s="1"/>
  <c r="AJ452" i="2" s="1"/>
  <c r="K452" i="2"/>
  <c r="J450" i="2"/>
  <c r="Z451" i="2"/>
  <c r="AD451" i="2" s="1"/>
  <c r="AH451" i="2" s="1"/>
  <c r="AL451" i="2" s="1"/>
  <c r="Y451" i="2"/>
  <c r="AC451" i="2" s="1"/>
  <c r="AG451" i="2" s="1"/>
  <c r="AK451" i="2" s="1"/>
  <c r="X451" i="2"/>
  <c r="AB451" i="2" s="1"/>
  <c r="AF451" i="2" s="1"/>
  <c r="AJ451" i="2" s="1"/>
  <c r="Z450" i="2"/>
  <c r="AD450" i="2" s="1"/>
  <c r="AH450" i="2" s="1"/>
  <c r="AL450" i="2" s="1"/>
  <c r="Y450" i="2"/>
  <c r="AC450" i="2" s="1"/>
  <c r="AG450" i="2" s="1"/>
  <c r="AK450" i="2" s="1"/>
  <c r="X450" i="2"/>
  <c r="AB450" i="2" s="1"/>
  <c r="AF450" i="2" s="1"/>
  <c r="AJ450" i="2" s="1"/>
  <c r="K451" i="2"/>
  <c r="J449" i="2"/>
  <c r="Z449" i="2"/>
  <c r="AD449" i="2" s="1"/>
  <c r="AH449" i="2" s="1"/>
  <c r="AL449" i="2" s="1"/>
  <c r="Y449" i="2"/>
  <c r="AC449" i="2" s="1"/>
  <c r="AG449" i="2" s="1"/>
  <c r="AK449" i="2" s="1"/>
  <c r="X449" i="2"/>
  <c r="AB449" i="2" s="1"/>
  <c r="AF449" i="2" s="1"/>
  <c r="AJ449" i="2" s="1"/>
  <c r="K449" i="2"/>
  <c r="K450" i="2"/>
  <c r="J448" i="2"/>
  <c r="Z448" i="2"/>
  <c r="AD448" i="2" s="1"/>
  <c r="AH448" i="2" s="1"/>
  <c r="AL448" i="2" s="1"/>
  <c r="Y448" i="2"/>
  <c r="AC448" i="2" s="1"/>
  <c r="AG448" i="2" s="1"/>
  <c r="AK448" i="2" s="1"/>
  <c r="X448" i="2"/>
  <c r="AB448" i="2" s="1"/>
  <c r="AF448" i="2" s="1"/>
  <c r="AJ448" i="2" s="1"/>
  <c r="J447" i="2"/>
  <c r="Z447" i="2"/>
  <c r="AD447" i="2" s="1"/>
  <c r="AH447" i="2" s="1"/>
  <c r="AL447" i="2" s="1"/>
  <c r="Y447" i="2"/>
  <c r="AC447" i="2" s="1"/>
  <c r="AG447" i="2" s="1"/>
  <c r="AK447" i="2" s="1"/>
  <c r="X447" i="2"/>
  <c r="AB447" i="2" s="1"/>
  <c r="AF447" i="2" s="1"/>
  <c r="AJ447" i="2" s="1"/>
  <c r="K448" i="2"/>
  <c r="J446" i="2"/>
  <c r="K446" i="2"/>
  <c r="K447" i="2"/>
  <c r="J445" i="2"/>
  <c r="Z446" i="2"/>
  <c r="AD446" i="2" s="1"/>
  <c r="AH446" i="2" s="1"/>
  <c r="AL446" i="2" s="1"/>
  <c r="Y446" i="2"/>
  <c r="AC446" i="2" s="1"/>
  <c r="AG446" i="2" s="1"/>
  <c r="AK446" i="2" s="1"/>
  <c r="X446" i="2"/>
  <c r="AB446" i="2" s="1"/>
  <c r="AF446" i="2" s="1"/>
  <c r="AJ446" i="2" s="1"/>
  <c r="Z445" i="2"/>
  <c r="AD445" i="2" s="1"/>
  <c r="AH445" i="2" s="1"/>
  <c r="AL445" i="2" s="1"/>
  <c r="Y445" i="2"/>
  <c r="AC445" i="2" s="1"/>
  <c r="AG445" i="2" s="1"/>
  <c r="AK445" i="2" s="1"/>
  <c r="X445" i="2"/>
  <c r="AB445" i="2" s="1"/>
  <c r="AF445" i="2" s="1"/>
  <c r="AJ445" i="2" s="1"/>
  <c r="K445" i="2"/>
  <c r="J443" i="2"/>
  <c r="J444" i="2"/>
  <c r="Z444" i="2"/>
  <c r="AD444" i="2" s="1"/>
  <c r="AH444" i="2" s="1"/>
  <c r="AL444" i="2" s="1"/>
  <c r="Y444" i="2"/>
  <c r="AC444" i="2" s="1"/>
  <c r="AG444" i="2" s="1"/>
  <c r="AK444" i="2" s="1"/>
  <c r="X444" i="2"/>
  <c r="AB444" i="2" s="1"/>
  <c r="AF444" i="2" s="1"/>
  <c r="AJ444" i="2" s="1"/>
  <c r="K444" i="2"/>
  <c r="J442" i="2"/>
  <c r="Z443" i="2"/>
  <c r="AD443" i="2" s="1"/>
  <c r="AH443" i="2" s="1"/>
  <c r="AL443" i="2" s="1"/>
  <c r="Y443" i="2"/>
  <c r="AC443" i="2" s="1"/>
  <c r="AG443" i="2" s="1"/>
  <c r="AK443" i="2" s="1"/>
  <c r="X443" i="2"/>
  <c r="AB443" i="2" s="1"/>
  <c r="AF443" i="2" s="1"/>
  <c r="AJ443" i="2" s="1"/>
  <c r="J441" i="2"/>
  <c r="Z442" i="2"/>
  <c r="AD442" i="2" s="1"/>
  <c r="AH442" i="2" s="1"/>
  <c r="AL442" i="2" s="1"/>
  <c r="Y442" i="2"/>
  <c r="AC442" i="2" s="1"/>
  <c r="AG442" i="2" s="1"/>
  <c r="AK442" i="2" s="1"/>
  <c r="X442" i="2"/>
  <c r="AB442" i="2" s="1"/>
  <c r="AF442" i="2" s="1"/>
  <c r="AJ442" i="2" s="1"/>
  <c r="K443" i="2"/>
  <c r="K442" i="2"/>
  <c r="J440" i="2"/>
  <c r="Z441" i="2"/>
  <c r="AD441" i="2" s="1"/>
  <c r="AH441" i="2" s="1"/>
  <c r="AL441" i="2" s="1"/>
  <c r="Y441" i="2"/>
  <c r="AC441" i="2" s="1"/>
  <c r="AG441" i="2" s="1"/>
  <c r="AK441" i="2" s="1"/>
  <c r="X441" i="2"/>
  <c r="AB441" i="2" s="1"/>
  <c r="AF441" i="2" s="1"/>
  <c r="AJ441" i="2" s="1"/>
  <c r="K441" i="2"/>
  <c r="J439" i="2"/>
  <c r="A4" i="8"/>
  <c r="K440" i="2"/>
  <c r="J438" i="2"/>
  <c r="Z440" i="2"/>
  <c r="AD440" i="2" s="1"/>
  <c r="AH440" i="2" s="1"/>
  <c r="AL440" i="2" s="1"/>
  <c r="Y440" i="2"/>
  <c r="AC440" i="2" s="1"/>
  <c r="AG440" i="2" s="1"/>
  <c r="AK440" i="2" s="1"/>
  <c r="X440" i="2"/>
  <c r="AB440" i="2" s="1"/>
  <c r="AF440" i="2" s="1"/>
  <c r="AJ440" i="2" s="1"/>
  <c r="K439" i="2"/>
  <c r="J437" i="2"/>
  <c r="Z439" i="2"/>
  <c r="AD439" i="2" s="1"/>
  <c r="AH439" i="2" s="1"/>
  <c r="AL439" i="2" s="1"/>
  <c r="Y439" i="2"/>
  <c r="AC439" i="2" s="1"/>
  <c r="AG439" i="2" s="1"/>
  <c r="AK439" i="2" s="1"/>
  <c r="X439" i="2"/>
  <c r="AB439" i="2" s="1"/>
  <c r="AF439" i="2" s="1"/>
  <c r="AJ439" i="2" s="1"/>
  <c r="K435" i="2"/>
  <c r="K436" i="2"/>
  <c r="K437" i="2"/>
  <c r="K438" i="2"/>
  <c r="J433" i="2"/>
  <c r="J434" i="2"/>
  <c r="J435" i="2"/>
  <c r="J436" i="2"/>
  <c r="Z438" i="2"/>
  <c r="AD438" i="2" s="1"/>
  <c r="AH438" i="2" s="1"/>
  <c r="AL438" i="2" s="1"/>
  <c r="Y438" i="2"/>
  <c r="AC438" i="2" s="1"/>
  <c r="AG438" i="2" s="1"/>
  <c r="AK438" i="2" s="1"/>
  <c r="X438" i="2"/>
  <c r="AB438" i="2" s="1"/>
  <c r="AF438" i="2" s="1"/>
  <c r="AJ438" i="2" s="1"/>
  <c r="Z437" i="2"/>
  <c r="AD437" i="2" s="1"/>
  <c r="AH437" i="2" s="1"/>
  <c r="AL437" i="2" s="1"/>
  <c r="Y437" i="2"/>
  <c r="AC437" i="2" s="1"/>
  <c r="AG437" i="2" s="1"/>
  <c r="AK437" i="2" s="1"/>
  <c r="X437" i="2"/>
  <c r="AB437" i="2" s="1"/>
  <c r="AF437" i="2" s="1"/>
  <c r="AJ437" i="2" s="1"/>
  <c r="Z436" i="2"/>
  <c r="AD436" i="2" s="1"/>
  <c r="AH436" i="2" s="1"/>
  <c r="AL436" i="2" s="1"/>
  <c r="Y436" i="2"/>
  <c r="AC436" i="2" s="1"/>
  <c r="AG436" i="2" s="1"/>
  <c r="AK436" i="2" s="1"/>
  <c r="X436" i="2"/>
  <c r="AB436" i="2" s="1"/>
  <c r="AF436" i="2" s="1"/>
  <c r="AJ436" i="2" s="1"/>
  <c r="K434" i="2"/>
  <c r="J432" i="2"/>
  <c r="Z435" i="2"/>
  <c r="AD435" i="2" s="1"/>
  <c r="AH435" i="2" s="1"/>
  <c r="AL435" i="2" s="1"/>
  <c r="Y435" i="2"/>
  <c r="AC435" i="2" s="1"/>
  <c r="AG435" i="2" s="1"/>
  <c r="AK435" i="2" s="1"/>
  <c r="X435" i="2"/>
  <c r="AB435" i="2" s="1"/>
  <c r="AF435" i="2" s="1"/>
  <c r="AJ435" i="2" s="1"/>
  <c r="Z434" i="2"/>
  <c r="AD434" i="2" s="1"/>
  <c r="AH434" i="2" s="1"/>
  <c r="AL434" i="2" s="1"/>
  <c r="Y434" i="2"/>
  <c r="AC434" i="2" s="1"/>
  <c r="AG434" i="2" s="1"/>
  <c r="AK434" i="2" s="1"/>
  <c r="X434" i="2"/>
  <c r="AB434" i="2" s="1"/>
  <c r="AF434" i="2" s="1"/>
  <c r="AJ434" i="2" s="1"/>
  <c r="K433" i="2"/>
  <c r="J431" i="2"/>
  <c r="K432" i="2"/>
  <c r="J430" i="2"/>
  <c r="Z433" i="2"/>
  <c r="AD433" i="2" s="1"/>
  <c r="AH433" i="2" s="1"/>
  <c r="AL433" i="2" s="1"/>
  <c r="Y433" i="2"/>
  <c r="AC433" i="2" s="1"/>
  <c r="AG433" i="2" s="1"/>
  <c r="AK433" i="2" s="1"/>
  <c r="X433" i="2"/>
  <c r="AB433" i="2" s="1"/>
  <c r="AF433" i="2" s="1"/>
  <c r="AJ433" i="2" s="1"/>
  <c r="Z432" i="2"/>
  <c r="AD432" i="2" s="1"/>
  <c r="AH432" i="2" s="1"/>
  <c r="AL432" i="2" s="1"/>
  <c r="Y432" i="2"/>
  <c r="AC432" i="2" s="1"/>
  <c r="AG432" i="2" s="1"/>
  <c r="AK432" i="2" s="1"/>
  <c r="X432" i="2"/>
  <c r="AB432" i="2" s="1"/>
  <c r="AF432" i="2" s="1"/>
  <c r="AJ432" i="2" s="1"/>
  <c r="K431" i="2"/>
  <c r="J429" i="2"/>
  <c r="X431" i="2"/>
  <c r="AB431" i="2" s="1"/>
  <c r="AF431" i="2" s="1"/>
  <c r="AJ431" i="2" s="1"/>
  <c r="Z431" i="2"/>
  <c r="AD431" i="2" s="1"/>
  <c r="AH431" i="2" s="1"/>
  <c r="AL431" i="2" s="1"/>
  <c r="Y431" i="2"/>
  <c r="AC431" i="2" s="1"/>
  <c r="AG431" i="2" s="1"/>
  <c r="AK431" i="2" s="1"/>
  <c r="K430" i="2"/>
  <c r="J428" i="2"/>
  <c r="T430" i="2"/>
  <c r="X430" i="2" s="1"/>
  <c r="AB430" i="2" s="1"/>
  <c r="AF430" i="2" s="1"/>
  <c r="AJ430" i="2" s="1"/>
  <c r="Z430" i="2"/>
  <c r="AD430" i="2" s="1"/>
  <c r="AH430" i="2" s="1"/>
  <c r="AL430" i="2" s="1"/>
  <c r="Y430" i="2"/>
  <c r="AC430" i="2" s="1"/>
  <c r="AG430" i="2" s="1"/>
  <c r="AK430" i="2" s="1"/>
  <c r="K429" i="2"/>
  <c r="J427" i="2"/>
  <c r="Z429" i="2"/>
  <c r="AD429" i="2" s="1"/>
  <c r="AH429" i="2" s="1"/>
  <c r="AL429" i="2" s="1"/>
  <c r="Y429" i="2"/>
  <c r="AC429" i="2" s="1"/>
  <c r="AG429" i="2" s="1"/>
  <c r="AK429" i="2" s="1"/>
  <c r="X429" i="2"/>
  <c r="AB429" i="2" s="1"/>
  <c r="AF429" i="2" s="1"/>
  <c r="AJ429" i="2" s="1"/>
  <c r="K428" i="2"/>
  <c r="J426" i="2"/>
  <c r="K427" i="2"/>
  <c r="J425" i="2"/>
  <c r="Z428" i="2"/>
  <c r="AD428" i="2" s="1"/>
  <c r="AH428" i="2" s="1"/>
  <c r="AL428" i="2" s="1"/>
  <c r="Y428" i="2"/>
  <c r="AC428" i="2" s="1"/>
  <c r="AG428" i="2" s="1"/>
  <c r="AK428" i="2" s="1"/>
  <c r="X428" i="2"/>
  <c r="AB428" i="2" s="1"/>
  <c r="AF428" i="2" s="1"/>
  <c r="AJ428" i="2" s="1"/>
  <c r="Z427" i="2"/>
  <c r="AD427" i="2" s="1"/>
  <c r="AH427" i="2" s="1"/>
  <c r="AL427" i="2" s="1"/>
  <c r="Y427" i="2"/>
  <c r="AC427" i="2" s="1"/>
  <c r="AG427" i="2" s="1"/>
  <c r="AK427" i="2" s="1"/>
  <c r="X427" i="2"/>
  <c r="AB427" i="2" s="1"/>
  <c r="AF427" i="2" s="1"/>
  <c r="AJ427" i="2" s="1"/>
  <c r="J424" i="2"/>
  <c r="K426" i="2"/>
  <c r="J423" i="2"/>
  <c r="K425" i="2"/>
  <c r="Z426" i="2"/>
  <c r="AD426" i="2" s="1"/>
  <c r="AH426" i="2" s="1"/>
  <c r="AL426" i="2" s="1"/>
  <c r="Y426" i="2"/>
  <c r="AC426" i="2" s="1"/>
  <c r="AG426" i="2" s="1"/>
  <c r="AK426" i="2" s="1"/>
  <c r="X426" i="2"/>
  <c r="AB426" i="2" s="1"/>
  <c r="AF426" i="2" s="1"/>
  <c r="AJ426" i="2" s="1"/>
  <c r="Z425" i="2"/>
  <c r="AD425" i="2" s="1"/>
  <c r="AH425" i="2" s="1"/>
  <c r="AL425" i="2" s="1"/>
  <c r="Y425" i="2"/>
  <c r="AC425" i="2" s="1"/>
  <c r="AG425" i="2" s="1"/>
  <c r="AK425" i="2" s="1"/>
  <c r="X425" i="2"/>
  <c r="AB425" i="2" s="1"/>
  <c r="AF425" i="2" s="1"/>
  <c r="AJ425" i="2" s="1"/>
  <c r="J422" i="2"/>
  <c r="K422" i="2"/>
  <c r="K423" i="2"/>
  <c r="K424" i="2"/>
  <c r="J396" i="2"/>
  <c r="K396" i="2"/>
  <c r="J397" i="2"/>
  <c r="K397" i="2"/>
  <c r="J398" i="2"/>
  <c r="K398" i="2"/>
  <c r="J399" i="2"/>
  <c r="K399" i="2"/>
  <c r="J400" i="2"/>
  <c r="K400" i="2"/>
  <c r="J401" i="2"/>
  <c r="K401" i="2"/>
  <c r="J402" i="2"/>
  <c r="K402" i="2"/>
  <c r="J403" i="2"/>
  <c r="K403" i="2"/>
  <c r="J404" i="2"/>
  <c r="K404" i="2"/>
  <c r="J405" i="2"/>
  <c r="K405" i="2"/>
  <c r="J406" i="2"/>
  <c r="K406" i="2"/>
  <c r="J407" i="2"/>
  <c r="K407" i="2"/>
  <c r="J408" i="2"/>
  <c r="K408" i="2"/>
  <c r="J409" i="2"/>
  <c r="K409" i="2"/>
  <c r="J410" i="2"/>
  <c r="K410" i="2"/>
  <c r="J411" i="2"/>
  <c r="K411" i="2"/>
  <c r="J412" i="2"/>
  <c r="K412" i="2"/>
  <c r="J413" i="2"/>
  <c r="K413" i="2"/>
  <c r="J414" i="2"/>
  <c r="K414" i="2"/>
  <c r="J415" i="2"/>
  <c r="K415" i="2"/>
  <c r="J416" i="2"/>
  <c r="K416" i="2"/>
  <c r="J417" i="2"/>
  <c r="K417" i="2"/>
  <c r="J418" i="2"/>
  <c r="K418" i="2"/>
  <c r="J419" i="2"/>
  <c r="K419" i="2"/>
  <c r="J420" i="2"/>
  <c r="K420" i="2"/>
  <c r="J421" i="2"/>
  <c r="K421" i="2"/>
  <c r="Z424" i="2"/>
  <c r="AD424" i="2" s="1"/>
  <c r="AH424" i="2" s="1"/>
  <c r="AL424" i="2" s="1"/>
  <c r="Y424" i="2"/>
  <c r="AC424" i="2" s="1"/>
  <c r="AG424" i="2" s="1"/>
  <c r="AK424" i="2" s="1"/>
  <c r="X424" i="2"/>
  <c r="AB424" i="2" s="1"/>
  <c r="AF424" i="2" s="1"/>
  <c r="AJ424" i="2" s="1"/>
  <c r="Z423" i="2"/>
  <c r="AD423" i="2" s="1"/>
  <c r="AH423" i="2" s="1"/>
  <c r="AL423" i="2" s="1"/>
  <c r="Y423" i="2"/>
  <c r="AC423" i="2" s="1"/>
  <c r="AG423" i="2" s="1"/>
  <c r="AK423" i="2" s="1"/>
  <c r="X423" i="2"/>
  <c r="AB423" i="2" s="1"/>
  <c r="AF423" i="2" s="1"/>
  <c r="AJ423" i="2" s="1"/>
  <c r="Z422" i="2"/>
  <c r="AD422" i="2" s="1"/>
  <c r="AH422" i="2" s="1"/>
  <c r="AL422" i="2" s="1"/>
  <c r="Y422" i="2"/>
  <c r="AC422" i="2" s="1"/>
  <c r="AG422" i="2" s="1"/>
  <c r="AK422" i="2" s="1"/>
  <c r="X422" i="2"/>
  <c r="AB422" i="2" s="1"/>
  <c r="AF422" i="2" s="1"/>
  <c r="AJ422" i="2" s="1"/>
  <c r="Z421" i="2"/>
  <c r="AD421" i="2" s="1"/>
  <c r="AH421" i="2" s="1"/>
  <c r="AL421" i="2" s="1"/>
  <c r="Y421" i="2"/>
  <c r="AC421" i="2" s="1"/>
  <c r="AG421" i="2" s="1"/>
  <c r="AK421" i="2" s="1"/>
  <c r="X421" i="2"/>
  <c r="AB421" i="2" s="1"/>
  <c r="AF421" i="2" s="1"/>
  <c r="AJ421" i="2" s="1"/>
  <c r="Z420" i="2"/>
  <c r="AD420" i="2" s="1"/>
  <c r="AH420" i="2" s="1"/>
  <c r="AL420" i="2" s="1"/>
  <c r="Y420" i="2"/>
  <c r="AC420" i="2" s="1"/>
  <c r="AG420" i="2" s="1"/>
  <c r="AK420" i="2" s="1"/>
  <c r="X420" i="2"/>
  <c r="AB420" i="2" s="1"/>
  <c r="AF420" i="2" s="1"/>
  <c r="AJ420" i="2" s="1"/>
  <c r="Z419" i="2"/>
  <c r="AD419" i="2" s="1"/>
  <c r="AH419" i="2" s="1"/>
  <c r="AL419" i="2" s="1"/>
  <c r="Y419" i="2"/>
  <c r="AC419" i="2" s="1"/>
  <c r="AG419" i="2" s="1"/>
  <c r="AK419" i="2" s="1"/>
  <c r="X419" i="2"/>
  <c r="AB419" i="2" s="1"/>
  <c r="AF419" i="2" s="1"/>
  <c r="AJ419" i="2" s="1"/>
  <c r="Z418" i="2"/>
  <c r="AD418" i="2" s="1"/>
  <c r="AH418" i="2" s="1"/>
  <c r="AL418" i="2" s="1"/>
  <c r="Y418" i="2"/>
  <c r="AC418" i="2" s="1"/>
  <c r="AG418" i="2" s="1"/>
  <c r="AK418" i="2" s="1"/>
  <c r="X418" i="2"/>
  <c r="AB418" i="2" s="1"/>
  <c r="AF418" i="2" s="1"/>
  <c r="AJ418" i="2" s="1"/>
  <c r="Z417" i="2"/>
  <c r="AD417" i="2" s="1"/>
  <c r="AH417" i="2" s="1"/>
  <c r="AL417" i="2" s="1"/>
  <c r="Y417" i="2"/>
  <c r="AC417" i="2" s="1"/>
  <c r="AG417" i="2" s="1"/>
  <c r="AK417" i="2" s="1"/>
  <c r="X417" i="2"/>
  <c r="AB417" i="2" s="1"/>
  <c r="AF417" i="2" s="1"/>
  <c r="AJ417" i="2" s="1"/>
  <c r="Z416" i="2"/>
  <c r="AD416" i="2" s="1"/>
  <c r="AH416" i="2" s="1"/>
  <c r="AL416" i="2" s="1"/>
  <c r="Y416" i="2"/>
  <c r="AC416" i="2" s="1"/>
  <c r="AG416" i="2" s="1"/>
  <c r="AK416" i="2" s="1"/>
  <c r="X416" i="2"/>
  <c r="AB416" i="2" s="1"/>
  <c r="AF416" i="2" s="1"/>
  <c r="AJ416" i="2" s="1"/>
  <c r="Z415" i="2"/>
  <c r="AD415" i="2" s="1"/>
  <c r="AH415" i="2" s="1"/>
  <c r="AL415" i="2" s="1"/>
  <c r="Y415" i="2"/>
  <c r="AC415" i="2" s="1"/>
  <c r="AG415" i="2" s="1"/>
  <c r="AK415" i="2" s="1"/>
  <c r="X415" i="2"/>
  <c r="AB415" i="2" s="1"/>
  <c r="AF415" i="2" s="1"/>
  <c r="AJ415" i="2" s="1"/>
  <c r="Z414" i="2"/>
  <c r="AD414" i="2" s="1"/>
  <c r="AH414" i="2" s="1"/>
  <c r="AL414" i="2" s="1"/>
  <c r="Y414" i="2"/>
  <c r="AC414" i="2" s="1"/>
  <c r="AG414" i="2" s="1"/>
  <c r="AK414" i="2" s="1"/>
  <c r="X414" i="2"/>
  <c r="AB414" i="2" s="1"/>
  <c r="AF414" i="2" s="1"/>
  <c r="AJ414" i="2" s="1"/>
  <c r="Z413" i="2"/>
  <c r="AD413" i="2" s="1"/>
  <c r="AH413" i="2" s="1"/>
  <c r="AL413" i="2" s="1"/>
  <c r="Y413" i="2"/>
  <c r="AC413" i="2" s="1"/>
  <c r="AG413" i="2" s="1"/>
  <c r="AK413" i="2" s="1"/>
  <c r="X413" i="2"/>
  <c r="AB413" i="2" s="1"/>
  <c r="AF413" i="2" s="1"/>
  <c r="AJ413" i="2" s="1"/>
  <c r="Z412" i="2"/>
  <c r="AD412" i="2" s="1"/>
  <c r="AH412" i="2" s="1"/>
  <c r="AL412" i="2" s="1"/>
  <c r="Y412" i="2"/>
  <c r="AC412" i="2" s="1"/>
  <c r="AG412" i="2" s="1"/>
  <c r="AK412" i="2" s="1"/>
  <c r="X412" i="2"/>
  <c r="AB412" i="2" s="1"/>
  <c r="AF412" i="2" s="1"/>
  <c r="AJ412" i="2" s="1"/>
  <c r="Z411" i="2"/>
  <c r="AD411" i="2" s="1"/>
  <c r="AH411" i="2" s="1"/>
  <c r="AL411" i="2" s="1"/>
  <c r="Y411" i="2"/>
  <c r="AC411" i="2" s="1"/>
  <c r="AG411" i="2" s="1"/>
  <c r="AK411" i="2" s="1"/>
  <c r="X411" i="2"/>
  <c r="AB411" i="2" s="1"/>
  <c r="AF411" i="2" s="1"/>
  <c r="AJ411" i="2" s="1"/>
  <c r="Z410" i="2"/>
  <c r="AD410" i="2" s="1"/>
  <c r="AH410" i="2" s="1"/>
  <c r="AL410" i="2" s="1"/>
  <c r="Y410" i="2"/>
  <c r="AC410" i="2" s="1"/>
  <c r="AG410" i="2" s="1"/>
  <c r="AK410" i="2" s="1"/>
  <c r="X410" i="2"/>
  <c r="AB410" i="2" s="1"/>
  <c r="AF410" i="2" s="1"/>
  <c r="AJ410" i="2" s="1"/>
  <c r="Z409" i="2"/>
  <c r="AD409" i="2" s="1"/>
  <c r="AH409" i="2" s="1"/>
  <c r="AL409" i="2" s="1"/>
  <c r="Y409" i="2"/>
  <c r="AC409" i="2" s="1"/>
  <c r="AG409" i="2" s="1"/>
  <c r="AK409" i="2" s="1"/>
  <c r="X409" i="2"/>
  <c r="AB409" i="2" s="1"/>
  <c r="AF409" i="2" s="1"/>
  <c r="AJ409" i="2" s="1"/>
  <c r="Z408" i="2"/>
  <c r="AD408" i="2" s="1"/>
  <c r="AH408" i="2" s="1"/>
  <c r="AL408" i="2" s="1"/>
  <c r="Y408" i="2"/>
  <c r="AC408" i="2" s="1"/>
  <c r="AG408" i="2" s="1"/>
  <c r="AK408" i="2" s="1"/>
  <c r="X408" i="2"/>
  <c r="AB408" i="2" s="1"/>
  <c r="AF408" i="2" s="1"/>
  <c r="AJ408" i="2" s="1"/>
  <c r="Z407" i="2"/>
  <c r="AD407" i="2" s="1"/>
  <c r="AH407" i="2" s="1"/>
  <c r="AL407" i="2" s="1"/>
  <c r="Y407" i="2"/>
  <c r="AC407" i="2" s="1"/>
  <c r="AG407" i="2" s="1"/>
  <c r="AK407" i="2" s="1"/>
  <c r="X407" i="2"/>
  <c r="AB407" i="2" s="1"/>
  <c r="AF407" i="2" s="1"/>
  <c r="AJ407" i="2" s="1"/>
  <c r="Z406" i="2"/>
  <c r="AD406" i="2" s="1"/>
  <c r="AH406" i="2" s="1"/>
  <c r="AL406" i="2" s="1"/>
  <c r="Y406" i="2"/>
  <c r="AC406" i="2" s="1"/>
  <c r="AG406" i="2" s="1"/>
  <c r="AK406" i="2" s="1"/>
  <c r="X406" i="2"/>
  <c r="AB406" i="2" s="1"/>
  <c r="AF406" i="2" s="1"/>
  <c r="AJ406" i="2" s="1"/>
  <c r="Z405" i="2"/>
  <c r="AD405" i="2" s="1"/>
  <c r="AH405" i="2" s="1"/>
  <c r="AL405" i="2" s="1"/>
  <c r="Y405" i="2"/>
  <c r="AC405" i="2" s="1"/>
  <c r="AG405" i="2" s="1"/>
  <c r="AK405" i="2" s="1"/>
  <c r="X405" i="2"/>
  <c r="AB405" i="2" s="1"/>
  <c r="AF405" i="2" s="1"/>
  <c r="AJ405" i="2" s="1"/>
  <c r="Z404" i="2"/>
  <c r="AD404" i="2" s="1"/>
  <c r="AH404" i="2" s="1"/>
  <c r="AL404" i="2" s="1"/>
  <c r="Y404" i="2"/>
  <c r="AC404" i="2" s="1"/>
  <c r="AG404" i="2" s="1"/>
  <c r="AK404" i="2" s="1"/>
  <c r="X404" i="2"/>
  <c r="AB404" i="2" s="1"/>
  <c r="AF404" i="2" s="1"/>
  <c r="AJ404" i="2" s="1"/>
  <c r="Z403" i="2"/>
  <c r="AD403" i="2" s="1"/>
  <c r="AH403" i="2" s="1"/>
  <c r="AL403" i="2" s="1"/>
  <c r="Y403" i="2"/>
  <c r="AC403" i="2" s="1"/>
  <c r="AG403" i="2" s="1"/>
  <c r="AK403" i="2" s="1"/>
  <c r="X403" i="2"/>
  <c r="AB403" i="2" s="1"/>
  <c r="AF403" i="2" s="1"/>
  <c r="AJ403" i="2" s="1"/>
  <c r="Z402" i="2"/>
  <c r="AD402" i="2" s="1"/>
  <c r="AH402" i="2" s="1"/>
  <c r="AL402" i="2" s="1"/>
  <c r="Y402" i="2"/>
  <c r="AC402" i="2" s="1"/>
  <c r="AG402" i="2" s="1"/>
  <c r="AK402" i="2" s="1"/>
  <c r="X402" i="2"/>
  <c r="AB402" i="2" s="1"/>
  <c r="AF402" i="2" s="1"/>
  <c r="AJ402" i="2" s="1"/>
  <c r="BF400" i="2"/>
  <c r="BF401" i="2"/>
  <c r="BI401" i="2" s="1"/>
  <c r="BF402" i="2"/>
  <c r="BI402" i="2" s="1"/>
  <c r="BF403" i="2"/>
  <c r="BI403" i="2" s="1"/>
  <c r="BF404" i="2"/>
  <c r="BI404" i="2" s="1"/>
  <c r="BF405" i="2"/>
  <c r="BI405" i="2" s="1"/>
  <c r="BF406" i="2"/>
  <c r="BI406" i="2" s="1"/>
  <c r="BF407" i="2"/>
  <c r="BI407" i="2" s="1"/>
  <c r="BF408" i="2"/>
  <c r="BI408" i="2" s="1"/>
  <c r="BF409" i="2"/>
  <c r="BI409" i="2" s="1"/>
  <c r="BF410" i="2"/>
  <c r="BI410" i="2" s="1"/>
  <c r="BF411" i="2"/>
  <c r="BF412" i="2"/>
  <c r="BI412" i="2" s="1"/>
  <c r="BF413" i="2"/>
  <c r="BF414" i="2"/>
  <c r="BF415" i="2"/>
  <c r="BF416" i="2"/>
  <c r="BI416" i="2" s="1"/>
  <c r="BF417" i="2"/>
  <c r="BI417" i="2" s="1"/>
  <c r="K10" i="3"/>
  <c r="P73" i="3" s="1"/>
  <c r="F16" i="3"/>
  <c r="K85" i="3"/>
  <c r="K73" i="3"/>
  <c r="P86" i="3" s="1"/>
  <c r="BC399" i="2"/>
  <c r="BC400" i="2"/>
  <c r="BC401" i="2"/>
  <c r="BC402" i="2"/>
  <c r="BC403" i="2"/>
  <c r="BC404" i="2"/>
  <c r="BC405" i="2"/>
  <c r="BC406" i="2"/>
  <c r="BC407" i="2"/>
  <c r="BC408" i="2"/>
  <c r="BC409" i="2"/>
  <c r="BC410" i="2"/>
  <c r="BC411" i="2"/>
  <c r="BC412" i="2"/>
  <c r="BC413" i="2"/>
  <c r="BC414" i="2"/>
  <c r="BC415" i="2"/>
  <c r="BC416" i="2"/>
  <c r="BC417" i="2"/>
  <c r="BC418" i="2"/>
  <c r="BC419" i="2"/>
  <c r="BC420" i="2"/>
  <c r="BC421" i="2"/>
  <c r="BC422" i="2"/>
  <c r="K20" i="3"/>
  <c r="C6" i="1" s="1"/>
  <c r="BE400" i="2"/>
  <c r="BE401" i="2"/>
  <c r="BE402" i="2"/>
  <c r="BE403" i="2"/>
  <c r="BE404" i="2"/>
  <c r="BE405" i="2"/>
  <c r="BE406" i="2"/>
  <c r="BE407" i="2"/>
  <c r="BE408" i="2"/>
  <c r="BE409" i="2"/>
  <c r="BE410" i="2"/>
  <c r="BE411" i="2"/>
  <c r="BE412" i="2"/>
  <c r="BE413" i="2"/>
  <c r="BE414" i="2"/>
  <c r="BE415" i="2"/>
  <c r="BE416" i="2"/>
  <c r="BE417" i="2"/>
  <c r="BE418" i="2"/>
  <c r="BE419" i="2"/>
  <c r="BE420" i="2"/>
  <c r="BE421" i="2"/>
  <c r="BE422" i="2"/>
  <c r="BE423" i="2"/>
  <c r="BE424" i="2"/>
  <c r="BE425" i="2"/>
  <c r="BE426" i="2"/>
  <c r="BE427" i="2"/>
  <c r="BE428" i="2"/>
  <c r="BE429" i="2"/>
  <c r="BE430" i="2"/>
  <c r="BE431" i="2"/>
  <c r="BE432" i="2"/>
  <c r="BE433" i="2"/>
  <c r="BE434" i="2"/>
  <c r="BE435" i="2"/>
  <c r="BE436" i="2"/>
  <c r="BE437" i="2"/>
  <c r="BE438" i="2"/>
  <c r="BE439" i="2"/>
  <c r="BE440" i="2"/>
  <c r="BE441" i="2"/>
  <c r="BE442" i="2"/>
  <c r="BE443" i="2"/>
  <c r="BE444" i="2"/>
  <c r="BE445" i="2"/>
  <c r="BE446" i="2"/>
  <c r="BE447" i="2"/>
  <c r="BE448" i="2"/>
  <c r="BE449" i="2"/>
  <c r="BE450" i="2"/>
  <c r="BE451" i="2"/>
  <c r="BE452" i="2"/>
  <c r="BE453" i="2"/>
  <c r="BD401" i="2"/>
  <c r="BD402" i="2"/>
  <c r="BD403" i="2"/>
  <c r="BD404" i="2"/>
  <c r="BD405" i="2"/>
  <c r="BD406" i="2"/>
  <c r="BD407" i="2"/>
  <c r="BD408" i="2"/>
  <c r="BD409" i="2"/>
  <c r="BD410" i="2"/>
  <c r="BD411" i="2"/>
  <c r="BD412" i="2"/>
  <c r="BD413" i="2"/>
  <c r="BD414" i="2"/>
  <c r="BD415" i="2"/>
  <c r="BD416" i="2"/>
  <c r="BD417" i="2"/>
  <c r="BD418" i="2"/>
  <c r="BD419" i="2"/>
  <c r="BD420" i="2"/>
  <c r="BD421" i="2"/>
  <c r="BD422" i="2"/>
  <c r="BD423" i="2"/>
  <c r="BD424" i="2"/>
  <c r="K21" i="3"/>
  <c r="K26" i="3"/>
  <c r="C8" i="1" s="1"/>
  <c r="K27" i="3"/>
  <c r="K17" i="3"/>
  <c r="B31" i="3" s="1"/>
  <c r="E11" i="1"/>
  <c r="I398" i="2"/>
  <c r="I399" i="2" s="1"/>
  <c r="Z401" i="2"/>
  <c r="AD401" i="2" s="1"/>
  <c r="AH401" i="2" s="1"/>
  <c r="AL401" i="2" s="1"/>
  <c r="Y401" i="2"/>
  <c r="AC401" i="2" s="1"/>
  <c r="AG401" i="2" s="1"/>
  <c r="AK401" i="2" s="1"/>
  <c r="X401" i="2"/>
  <c r="AB401" i="2" s="1"/>
  <c r="AF401" i="2" s="1"/>
  <c r="AJ401" i="2" s="1"/>
  <c r="J395" i="2"/>
  <c r="K395" i="2"/>
  <c r="Z400" i="2"/>
  <c r="AD400" i="2" s="1"/>
  <c r="AH400" i="2" s="1"/>
  <c r="AL400" i="2" s="1"/>
  <c r="Y400" i="2"/>
  <c r="AC400" i="2" s="1"/>
  <c r="AG400" i="2" s="1"/>
  <c r="AK400" i="2" s="1"/>
  <c r="X400" i="2"/>
  <c r="AB400" i="2" s="1"/>
  <c r="AF400" i="2" s="1"/>
  <c r="AJ400" i="2" s="1"/>
  <c r="AE4" i="3"/>
  <c r="AE8" i="3"/>
  <c r="L31" i="4"/>
  <c r="E34" i="4" s="1"/>
  <c r="L37" i="4" s="1"/>
  <c r="Z399" i="2"/>
  <c r="AD399" i="2" s="1"/>
  <c r="AH399" i="2" s="1"/>
  <c r="AL399" i="2" s="1"/>
  <c r="Y399" i="2"/>
  <c r="AC399" i="2" s="1"/>
  <c r="AG399" i="2" s="1"/>
  <c r="AK399" i="2" s="1"/>
  <c r="X399" i="2"/>
  <c r="AB399" i="2" s="1"/>
  <c r="AF399" i="2" s="1"/>
  <c r="AJ399" i="2" s="1"/>
  <c r="Z398" i="2"/>
  <c r="AD398" i="2" s="1"/>
  <c r="AH398" i="2" s="1"/>
  <c r="AL398" i="2" s="1"/>
  <c r="Y398" i="2"/>
  <c r="AC398" i="2" s="1"/>
  <c r="AG398" i="2" s="1"/>
  <c r="AK398" i="2" s="1"/>
  <c r="X398" i="2"/>
  <c r="AB398" i="2" s="1"/>
  <c r="AF398" i="2" s="1"/>
  <c r="AJ398" i="2" s="1"/>
  <c r="BC395" i="2"/>
  <c r="BC396" i="2"/>
  <c r="BC397" i="2"/>
  <c r="BC398" i="2"/>
  <c r="BE391" i="2"/>
  <c r="BE392" i="2"/>
  <c r="BE393" i="2"/>
  <c r="BE394" i="2"/>
  <c r="BE395" i="2"/>
  <c r="BE396" i="2"/>
  <c r="BE397" i="2"/>
  <c r="BE398" i="2"/>
  <c r="BE399" i="2"/>
  <c r="BD397" i="2"/>
  <c r="BD398" i="2"/>
  <c r="BD399" i="2"/>
  <c r="BD400" i="2"/>
  <c r="R13" i="3"/>
  <c r="B47" i="4"/>
  <c r="B34" i="7" s="1"/>
  <c r="B37" i="4"/>
  <c r="B9" i="7" s="1"/>
  <c r="B56" i="7"/>
  <c r="AC3" i="3"/>
  <c r="AC15" i="3" s="1"/>
  <c r="AA15" i="3" s="1"/>
  <c r="AA16" i="3" s="1"/>
  <c r="Z397" i="2"/>
  <c r="AD397" i="2" s="1"/>
  <c r="AH397" i="2" s="1"/>
  <c r="AL397" i="2" s="1"/>
  <c r="Y397" i="2"/>
  <c r="AC397" i="2" s="1"/>
  <c r="AG397" i="2" s="1"/>
  <c r="AK397" i="2" s="1"/>
  <c r="X397" i="2"/>
  <c r="AB397" i="2" s="1"/>
  <c r="AF397" i="2" s="1"/>
  <c r="AJ397" i="2" s="1"/>
  <c r="K394" i="2"/>
  <c r="J394" i="2"/>
  <c r="P94" i="3"/>
  <c r="P95" i="3"/>
  <c r="P91" i="3"/>
  <c r="AG15" i="3"/>
  <c r="AF16" i="3"/>
  <c r="BC394" i="2"/>
  <c r="BD396" i="2"/>
  <c r="BF395" i="2"/>
  <c r="BI395" i="2" s="1"/>
  <c r="BF396" i="2"/>
  <c r="BF397" i="2"/>
  <c r="BI397" i="2" s="1"/>
  <c r="BF398" i="2"/>
  <c r="BI398" i="2" s="1"/>
  <c r="BF399" i="2"/>
  <c r="BI399" i="2" s="1"/>
  <c r="H42" i="7"/>
  <c r="H41" i="7"/>
  <c r="G30" i="7"/>
  <c r="H30" i="7" s="1"/>
  <c r="K392" i="2"/>
  <c r="K393" i="2"/>
  <c r="J391" i="2"/>
  <c r="J392" i="2"/>
  <c r="J393" i="2"/>
  <c r="Z396" i="2"/>
  <c r="AD396" i="2" s="1"/>
  <c r="AH396" i="2" s="1"/>
  <c r="AL396" i="2" s="1"/>
  <c r="Y396" i="2"/>
  <c r="AC396" i="2" s="1"/>
  <c r="AG396" i="2" s="1"/>
  <c r="AK396" i="2" s="1"/>
  <c r="X396" i="2"/>
  <c r="AB396" i="2" s="1"/>
  <c r="AF396" i="2" s="1"/>
  <c r="AJ396" i="2" s="1"/>
  <c r="Z395" i="2"/>
  <c r="AD395" i="2" s="1"/>
  <c r="AH395" i="2" s="1"/>
  <c r="AL395" i="2" s="1"/>
  <c r="Y395" i="2"/>
  <c r="AC395" i="2" s="1"/>
  <c r="AG395" i="2" s="1"/>
  <c r="AK395" i="2" s="1"/>
  <c r="X395" i="2"/>
  <c r="AB395" i="2" s="1"/>
  <c r="AF395" i="2" s="1"/>
  <c r="AJ395" i="2" s="1"/>
  <c r="J390" i="2"/>
  <c r="BC390" i="2"/>
  <c r="BC391" i="2"/>
  <c r="BC392" i="2"/>
  <c r="BC393" i="2"/>
  <c r="BD392" i="2"/>
  <c r="BD393" i="2"/>
  <c r="BD394" i="2"/>
  <c r="BD395" i="2"/>
  <c r="BF391" i="2"/>
  <c r="BI391" i="2" s="1"/>
  <c r="BF392" i="2"/>
  <c r="BI392" i="2" s="1"/>
  <c r="BF393" i="2"/>
  <c r="BI393" i="2" s="1"/>
  <c r="BF394" i="2"/>
  <c r="BI394" i="2" s="1"/>
  <c r="B37" i="7"/>
  <c r="M75" i="3"/>
  <c r="M76" i="3"/>
  <c r="N12" i="3"/>
  <c r="R15" i="3"/>
  <c r="J58" i="3"/>
  <c r="J56" i="3"/>
  <c r="BI5" i="2"/>
  <c r="BJ5" i="2"/>
  <c r="B6" i="2"/>
  <c r="C6" i="2"/>
  <c r="AS6" i="2"/>
  <c r="D7" i="2"/>
  <c r="B7" i="2" s="1"/>
  <c r="G7" i="2"/>
  <c r="J7" i="2"/>
  <c r="K7" i="2"/>
  <c r="G8" i="2"/>
  <c r="J8" i="2"/>
  <c r="K8" i="2"/>
  <c r="G9" i="2"/>
  <c r="J9" i="2"/>
  <c r="K9" i="2"/>
  <c r="G10" i="2"/>
  <c r="J10" i="2"/>
  <c r="K10" i="2"/>
  <c r="G11" i="2"/>
  <c r="J11" i="2"/>
  <c r="K11" i="2"/>
  <c r="G12" i="2"/>
  <c r="J12" i="2"/>
  <c r="K12" i="2"/>
  <c r="G13" i="2"/>
  <c r="J13" i="2"/>
  <c r="K13" i="2"/>
  <c r="G14" i="2"/>
  <c r="J14" i="2"/>
  <c r="K14" i="2"/>
  <c r="G15" i="2"/>
  <c r="J15" i="2"/>
  <c r="K15" i="2"/>
  <c r="G16" i="2"/>
  <c r="J16" i="2"/>
  <c r="K16" i="2"/>
  <c r="G17" i="2"/>
  <c r="J17" i="2"/>
  <c r="K17" i="2"/>
  <c r="J18" i="2"/>
  <c r="K18" i="2"/>
  <c r="G19" i="2"/>
  <c r="J19" i="2"/>
  <c r="K19" i="2"/>
  <c r="G20" i="2"/>
  <c r="J20" i="2"/>
  <c r="K20" i="2"/>
  <c r="G21" i="2"/>
  <c r="J21" i="2"/>
  <c r="K21" i="2"/>
  <c r="G22" i="2"/>
  <c r="J22" i="2"/>
  <c r="K22" i="2"/>
  <c r="G23" i="2"/>
  <c r="J23" i="2"/>
  <c r="K23" i="2"/>
  <c r="G24" i="2"/>
  <c r="J24" i="2"/>
  <c r="K24" i="2"/>
  <c r="G25" i="2"/>
  <c r="J25" i="2"/>
  <c r="K25" i="2"/>
  <c r="G26" i="2"/>
  <c r="J26" i="2"/>
  <c r="K26" i="2"/>
  <c r="G27" i="2"/>
  <c r="J27" i="2"/>
  <c r="K27" i="2"/>
  <c r="G28" i="2"/>
  <c r="J28" i="2"/>
  <c r="K28" i="2"/>
  <c r="G29" i="2"/>
  <c r="J29" i="2"/>
  <c r="K29" i="2"/>
  <c r="J30" i="2"/>
  <c r="K30" i="2"/>
  <c r="G31" i="2"/>
  <c r="J31" i="2"/>
  <c r="K31" i="2"/>
  <c r="G32" i="2"/>
  <c r="J32" i="2"/>
  <c r="K32" i="2"/>
  <c r="G33" i="2"/>
  <c r="J33" i="2"/>
  <c r="K33" i="2"/>
  <c r="G34" i="2"/>
  <c r="J34" i="2"/>
  <c r="K34" i="2"/>
  <c r="G35" i="2"/>
  <c r="J35" i="2"/>
  <c r="K35" i="2"/>
  <c r="G36" i="2"/>
  <c r="J36" i="2"/>
  <c r="K36" i="2"/>
  <c r="G37" i="2"/>
  <c r="J37" i="2"/>
  <c r="K37" i="2"/>
  <c r="G38" i="2"/>
  <c r="J38" i="2"/>
  <c r="K38" i="2"/>
  <c r="G39" i="2"/>
  <c r="J39" i="2"/>
  <c r="K39" i="2"/>
  <c r="G40" i="2"/>
  <c r="J40" i="2"/>
  <c r="K40" i="2"/>
  <c r="G41" i="2"/>
  <c r="J41" i="2"/>
  <c r="K41" i="2"/>
  <c r="J42" i="2"/>
  <c r="K42" i="2"/>
  <c r="G43" i="2"/>
  <c r="J43" i="2"/>
  <c r="K43" i="2"/>
  <c r="G44" i="2"/>
  <c r="J44" i="2"/>
  <c r="K44" i="2"/>
  <c r="G45" i="2"/>
  <c r="J45" i="2"/>
  <c r="K45" i="2"/>
  <c r="G46" i="2"/>
  <c r="J46" i="2"/>
  <c r="K46" i="2"/>
  <c r="G47" i="2"/>
  <c r="J47" i="2"/>
  <c r="K47" i="2"/>
  <c r="G48" i="2"/>
  <c r="J48" i="2"/>
  <c r="K48" i="2"/>
  <c r="G49" i="2"/>
  <c r="J49" i="2"/>
  <c r="K49" i="2"/>
  <c r="G50" i="2"/>
  <c r="J50" i="2"/>
  <c r="K50" i="2"/>
  <c r="G51" i="2"/>
  <c r="J51" i="2"/>
  <c r="K51" i="2"/>
  <c r="G52" i="2"/>
  <c r="J52" i="2"/>
  <c r="K52" i="2"/>
  <c r="G53" i="2"/>
  <c r="J53" i="2"/>
  <c r="K53" i="2"/>
  <c r="J54" i="2"/>
  <c r="K54" i="2"/>
  <c r="G55" i="2"/>
  <c r="J55" i="2"/>
  <c r="K55" i="2"/>
  <c r="G56" i="2"/>
  <c r="J56" i="2"/>
  <c r="K56" i="2"/>
  <c r="G57" i="2"/>
  <c r="J57" i="2"/>
  <c r="K57" i="2"/>
  <c r="G58" i="2"/>
  <c r="J58" i="2"/>
  <c r="K58" i="2"/>
  <c r="G59" i="2"/>
  <c r="J59" i="2"/>
  <c r="K59" i="2"/>
  <c r="G60" i="2"/>
  <c r="J60" i="2"/>
  <c r="K60" i="2"/>
  <c r="G61" i="2"/>
  <c r="J61" i="2"/>
  <c r="K61" i="2"/>
  <c r="G62" i="2"/>
  <c r="J62" i="2"/>
  <c r="K62" i="2"/>
  <c r="G63" i="2"/>
  <c r="J63" i="2"/>
  <c r="K63" i="2"/>
  <c r="G64" i="2"/>
  <c r="J64" i="2"/>
  <c r="K64" i="2"/>
  <c r="G65" i="2"/>
  <c r="J65" i="2"/>
  <c r="K65" i="2"/>
  <c r="J66" i="2"/>
  <c r="K66" i="2"/>
  <c r="G67" i="2"/>
  <c r="J67" i="2"/>
  <c r="K67" i="2"/>
  <c r="G68" i="2"/>
  <c r="J68" i="2"/>
  <c r="K68" i="2"/>
  <c r="G69" i="2"/>
  <c r="J69" i="2"/>
  <c r="K69" i="2"/>
  <c r="G70" i="2"/>
  <c r="J70" i="2"/>
  <c r="K70" i="2"/>
  <c r="G71" i="2"/>
  <c r="J71" i="2"/>
  <c r="K71" i="2"/>
  <c r="G72" i="2"/>
  <c r="J72" i="2"/>
  <c r="K72" i="2"/>
  <c r="G73" i="2"/>
  <c r="J73" i="2"/>
  <c r="K73" i="2"/>
  <c r="G74" i="2"/>
  <c r="J74" i="2"/>
  <c r="K74" i="2"/>
  <c r="G75" i="2"/>
  <c r="J75" i="2"/>
  <c r="K75" i="2"/>
  <c r="G76" i="2"/>
  <c r="J76" i="2"/>
  <c r="K76" i="2"/>
  <c r="G77" i="2"/>
  <c r="J77" i="2"/>
  <c r="K77" i="2"/>
  <c r="J78" i="2"/>
  <c r="K78" i="2"/>
  <c r="G79" i="2"/>
  <c r="J79" i="2"/>
  <c r="K79" i="2"/>
  <c r="G80" i="2"/>
  <c r="J80" i="2"/>
  <c r="K80" i="2"/>
  <c r="G81" i="2"/>
  <c r="J81" i="2"/>
  <c r="K81" i="2"/>
  <c r="G82" i="2"/>
  <c r="J82" i="2"/>
  <c r="K82" i="2"/>
  <c r="G83" i="2"/>
  <c r="J83" i="2"/>
  <c r="K83" i="2"/>
  <c r="G84" i="2"/>
  <c r="J84" i="2"/>
  <c r="K84" i="2"/>
  <c r="G85" i="2"/>
  <c r="J85" i="2"/>
  <c r="K85" i="2"/>
  <c r="G86" i="2"/>
  <c r="J86" i="2"/>
  <c r="K86" i="2"/>
  <c r="G87" i="2"/>
  <c r="J87" i="2"/>
  <c r="K87" i="2"/>
  <c r="G88" i="2"/>
  <c r="J88" i="2"/>
  <c r="K88" i="2"/>
  <c r="G89" i="2"/>
  <c r="J89" i="2"/>
  <c r="K89" i="2"/>
  <c r="J90" i="2"/>
  <c r="K90" i="2"/>
  <c r="G91" i="2"/>
  <c r="J91" i="2"/>
  <c r="K91" i="2"/>
  <c r="G92" i="2"/>
  <c r="J92" i="2"/>
  <c r="K92" i="2"/>
  <c r="G93" i="2"/>
  <c r="J93" i="2"/>
  <c r="K93" i="2"/>
  <c r="G94" i="2"/>
  <c r="J94" i="2"/>
  <c r="K94" i="2"/>
  <c r="G95" i="2"/>
  <c r="J95" i="2"/>
  <c r="K95" i="2"/>
  <c r="G96" i="2"/>
  <c r="J96" i="2"/>
  <c r="K96" i="2"/>
  <c r="G97" i="2"/>
  <c r="J97" i="2"/>
  <c r="K97" i="2"/>
  <c r="G98" i="2"/>
  <c r="J98" i="2"/>
  <c r="K98" i="2"/>
  <c r="G99" i="2"/>
  <c r="J99" i="2"/>
  <c r="K99" i="2"/>
  <c r="G100" i="2"/>
  <c r="J100" i="2"/>
  <c r="K100" i="2"/>
  <c r="G101" i="2"/>
  <c r="J101" i="2"/>
  <c r="K101" i="2"/>
  <c r="J102" i="2"/>
  <c r="K102" i="2"/>
  <c r="G103" i="2"/>
  <c r="J103" i="2"/>
  <c r="K103" i="2"/>
  <c r="G104" i="2"/>
  <c r="J104" i="2"/>
  <c r="K104" i="2"/>
  <c r="G105" i="2"/>
  <c r="J105" i="2"/>
  <c r="K105" i="2"/>
  <c r="G106" i="2"/>
  <c r="J106" i="2"/>
  <c r="K106" i="2"/>
  <c r="G107" i="2"/>
  <c r="J107" i="2"/>
  <c r="K107" i="2"/>
  <c r="G108" i="2"/>
  <c r="J108" i="2"/>
  <c r="K108" i="2"/>
  <c r="G109" i="2"/>
  <c r="J109" i="2"/>
  <c r="K109" i="2"/>
  <c r="G110" i="2"/>
  <c r="J110" i="2"/>
  <c r="K110" i="2"/>
  <c r="G111" i="2"/>
  <c r="J111" i="2"/>
  <c r="K111" i="2"/>
  <c r="G112" i="2"/>
  <c r="J112" i="2"/>
  <c r="K112" i="2"/>
  <c r="G113" i="2"/>
  <c r="J113" i="2"/>
  <c r="K113" i="2"/>
  <c r="J114" i="2"/>
  <c r="K114" i="2"/>
  <c r="G115" i="2"/>
  <c r="J115" i="2"/>
  <c r="K115" i="2"/>
  <c r="G116" i="2"/>
  <c r="J116" i="2"/>
  <c r="K116" i="2"/>
  <c r="G117" i="2"/>
  <c r="J117" i="2"/>
  <c r="K117" i="2"/>
  <c r="G118" i="2"/>
  <c r="J118" i="2"/>
  <c r="K118" i="2"/>
  <c r="G119" i="2"/>
  <c r="J119" i="2"/>
  <c r="K119" i="2"/>
  <c r="G120" i="2"/>
  <c r="J120" i="2"/>
  <c r="K120" i="2"/>
  <c r="G121" i="2"/>
  <c r="J121" i="2"/>
  <c r="K121" i="2"/>
  <c r="G122" i="2"/>
  <c r="J122" i="2"/>
  <c r="K122" i="2"/>
  <c r="G123" i="2"/>
  <c r="J123" i="2"/>
  <c r="K123" i="2"/>
  <c r="G124" i="2"/>
  <c r="J124" i="2"/>
  <c r="K124" i="2"/>
  <c r="G125" i="2"/>
  <c r="J125" i="2"/>
  <c r="K125" i="2"/>
  <c r="J126" i="2"/>
  <c r="K126" i="2"/>
  <c r="G127" i="2"/>
  <c r="J127" i="2"/>
  <c r="K127" i="2"/>
  <c r="G128" i="2"/>
  <c r="J128" i="2"/>
  <c r="K128" i="2"/>
  <c r="G129" i="2"/>
  <c r="J129" i="2"/>
  <c r="K129" i="2"/>
  <c r="G130" i="2"/>
  <c r="J130" i="2"/>
  <c r="K130" i="2"/>
  <c r="G131" i="2"/>
  <c r="J131" i="2"/>
  <c r="K131" i="2"/>
  <c r="G132" i="2"/>
  <c r="J132" i="2"/>
  <c r="K132" i="2"/>
  <c r="G133" i="2"/>
  <c r="J133" i="2"/>
  <c r="K133" i="2"/>
  <c r="G134" i="2"/>
  <c r="J134" i="2"/>
  <c r="K134" i="2"/>
  <c r="G135" i="2"/>
  <c r="J135" i="2"/>
  <c r="K135" i="2"/>
  <c r="G136" i="2"/>
  <c r="J136" i="2"/>
  <c r="K136" i="2"/>
  <c r="G137" i="2"/>
  <c r="J137" i="2"/>
  <c r="K137" i="2"/>
  <c r="J138" i="2"/>
  <c r="K138" i="2"/>
  <c r="G139" i="2"/>
  <c r="J139" i="2"/>
  <c r="K139" i="2"/>
  <c r="G140" i="2"/>
  <c r="J140" i="2"/>
  <c r="K140" i="2"/>
  <c r="G141" i="2"/>
  <c r="J141" i="2"/>
  <c r="K141" i="2"/>
  <c r="G142" i="2"/>
  <c r="J142" i="2"/>
  <c r="K142" i="2"/>
  <c r="G143" i="2"/>
  <c r="J143" i="2"/>
  <c r="K143" i="2"/>
  <c r="G144" i="2"/>
  <c r="J144" i="2"/>
  <c r="K144" i="2"/>
  <c r="G145" i="2"/>
  <c r="J145" i="2"/>
  <c r="K145" i="2"/>
  <c r="G146" i="2"/>
  <c r="J146" i="2"/>
  <c r="K146" i="2"/>
  <c r="G147" i="2"/>
  <c r="J147" i="2"/>
  <c r="K147" i="2"/>
  <c r="G148" i="2"/>
  <c r="J148" i="2"/>
  <c r="K148" i="2"/>
  <c r="G149" i="2"/>
  <c r="J149" i="2"/>
  <c r="K149" i="2"/>
  <c r="J150" i="2"/>
  <c r="K150" i="2"/>
  <c r="G151" i="2"/>
  <c r="J151" i="2"/>
  <c r="K151" i="2"/>
  <c r="G152" i="2"/>
  <c r="J152" i="2"/>
  <c r="K152" i="2"/>
  <c r="G153" i="2"/>
  <c r="J153" i="2"/>
  <c r="K153" i="2"/>
  <c r="G154" i="2"/>
  <c r="J154" i="2"/>
  <c r="K154" i="2"/>
  <c r="G155" i="2"/>
  <c r="J155" i="2"/>
  <c r="K155" i="2"/>
  <c r="G156" i="2"/>
  <c r="J156" i="2"/>
  <c r="K156" i="2"/>
  <c r="G157" i="2"/>
  <c r="J157" i="2"/>
  <c r="K157" i="2"/>
  <c r="G158" i="2"/>
  <c r="J158" i="2"/>
  <c r="K158" i="2"/>
  <c r="G159" i="2"/>
  <c r="J159" i="2"/>
  <c r="K159" i="2"/>
  <c r="G160" i="2"/>
  <c r="J160" i="2"/>
  <c r="K160" i="2"/>
  <c r="G161" i="2"/>
  <c r="J161" i="2"/>
  <c r="K161" i="2"/>
  <c r="J162" i="2"/>
  <c r="K162" i="2"/>
  <c r="G163" i="2"/>
  <c r="J163" i="2"/>
  <c r="K163" i="2"/>
  <c r="G164" i="2"/>
  <c r="J164" i="2"/>
  <c r="K164" i="2"/>
  <c r="G165" i="2"/>
  <c r="J165" i="2"/>
  <c r="K165" i="2"/>
  <c r="G166" i="2"/>
  <c r="J166" i="2"/>
  <c r="K166" i="2"/>
  <c r="G167" i="2"/>
  <c r="J167" i="2"/>
  <c r="K167" i="2"/>
  <c r="G168" i="2"/>
  <c r="J168" i="2"/>
  <c r="K168" i="2"/>
  <c r="G169" i="2"/>
  <c r="J169" i="2"/>
  <c r="K169" i="2"/>
  <c r="G170" i="2"/>
  <c r="J170" i="2"/>
  <c r="K170" i="2"/>
  <c r="G171" i="2"/>
  <c r="J171" i="2"/>
  <c r="K171" i="2"/>
  <c r="G172" i="2"/>
  <c r="J172" i="2"/>
  <c r="K172" i="2"/>
  <c r="G173" i="2"/>
  <c r="J173" i="2"/>
  <c r="K173" i="2"/>
  <c r="J174" i="2"/>
  <c r="K174" i="2"/>
  <c r="G175" i="2"/>
  <c r="J175" i="2"/>
  <c r="K175" i="2"/>
  <c r="G176" i="2"/>
  <c r="J176" i="2"/>
  <c r="K176" i="2"/>
  <c r="G177" i="2"/>
  <c r="J177" i="2"/>
  <c r="K177" i="2"/>
  <c r="G178" i="2"/>
  <c r="J178" i="2"/>
  <c r="K178" i="2"/>
  <c r="G179" i="2"/>
  <c r="J179" i="2"/>
  <c r="K179" i="2"/>
  <c r="G180" i="2"/>
  <c r="J180" i="2"/>
  <c r="K180" i="2"/>
  <c r="G181" i="2"/>
  <c r="J181" i="2"/>
  <c r="K181" i="2"/>
  <c r="G182" i="2"/>
  <c r="J182" i="2"/>
  <c r="K182" i="2"/>
  <c r="G183" i="2"/>
  <c r="J183" i="2"/>
  <c r="K183" i="2"/>
  <c r="G184" i="2"/>
  <c r="J184" i="2"/>
  <c r="K184" i="2"/>
  <c r="G185" i="2"/>
  <c r="J185" i="2"/>
  <c r="K185" i="2"/>
  <c r="J186" i="2"/>
  <c r="K186" i="2"/>
  <c r="G187" i="2"/>
  <c r="J187" i="2"/>
  <c r="K187" i="2"/>
  <c r="G188" i="2"/>
  <c r="J188" i="2"/>
  <c r="K188" i="2"/>
  <c r="G189" i="2"/>
  <c r="J189" i="2"/>
  <c r="K189" i="2"/>
  <c r="G190" i="2"/>
  <c r="J190" i="2"/>
  <c r="K190" i="2"/>
  <c r="G191" i="2"/>
  <c r="J191" i="2"/>
  <c r="K191" i="2"/>
  <c r="G192" i="2"/>
  <c r="J192" i="2"/>
  <c r="K192" i="2"/>
  <c r="G193" i="2"/>
  <c r="J193" i="2"/>
  <c r="K193" i="2"/>
  <c r="G194" i="2"/>
  <c r="J194" i="2"/>
  <c r="K194" i="2"/>
  <c r="G195" i="2"/>
  <c r="J195" i="2"/>
  <c r="K195" i="2"/>
  <c r="G196" i="2"/>
  <c r="J196" i="2"/>
  <c r="K196" i="2"/>
  <c r="G197" i="2"/>
  <c r="J197" i="2"/>
  <c r="K197" i="2"/>
  <c r="J198" i="2"/>
  <c r="K198" i="2"/>
  <c r="G199" i="2"/>
  <c r="J199" i="2"/>
  <c r="K199" i="2"/>
  <c r="G200" i="2"/>
  <c r="J200" i="2"/>
  <c r="K200" i="2"/>
  <c r="G201" i="2"/>
  <c r="J201" i="2"/>
  <c r="K201" i="2"/>
  <c r="G202" i="2"/>
  <c r="J202" i="2"/>
  <c r="K202" i="2"/>
  <c r="G203" i="2"/>
  <c r="J203" i="2"/>
  <c r="K203" i="2"/>
  <c r="G204" i="2"/>
  <c r="J204" i="2"/>
  <c r="K204" i="2"/>
  <c r="G205" i="2"/>
  <c r="J205" i="2"/>
  <c r="K205" i="2"/>
  <c r="G206" i="2"/>
  <c r="J206" i="2"/>
  <c r="K206" i="2"/>
  <c r="G207" i="2"/>
  <c r="J207" i="2"/>
  <c r="K207" i="2"/>
  <c r="G208" i="2"/>
  <c r="J208" i="2"/>
  <c r="K208" i="2"/>
  <c r="G209" i="2"/>
  <c r="J209" i="2"/>
  <c r="K209" i="2"/>
  <c r="J210" i="2"/>
  <c r="K210" i="2"/>
  <c r="G211" i="2"/>
  <c r="J211" i="2"/>
  <c r="K211" i="2"/>
  <c r="G212" i="2"/>
  <c r="J212" i="2"/>
  <c r="K212" i="2"/>
  <c r="G213" i="2"/>
  <c r="J213" i="2"/>
  <c r="K213" i="2"/>
  <c r="G214" i="2"/>
  <c r="J214" i="2"/>
  <c r="K214" i="2"/>
  <c r="G215" i="2"/>
  <c r="J215" i="2"/>
  <c r="K215" i="2"/>
  <c r="G216" i="2"/>
  <c r="J216" i="2"/>
  <c r="K216" i="2"/>
  <c r="G217" i="2"/>
  <c r="J217" i="2"/>
  <c r="K217" i="2"/>
  <c r="G218" i="2"/>
  <c r="J218" i="2"/>
  <c r="K218" i="2"/>
  <c r="G219" i="2"/>
  <c r="J219" i="2"/>
  <c r="K219" i="2"/>
  <c r="G220" i="2"/>
  <c r="J220" i="2"/>
  <c r="K220" i="2"/>
  <c r="G221" i="2"/>
  <c r="J221" i="2"/>
  <c r="K221" i="2"/>
  <c r="J222" i="2"/>
  <c r="K222" i="2"/>
  <c r="G223" i="2"/>
  <c r="J223" i="2"/>
  <c r="K223" i="2"/>
  <c r="G224" i="2"/>
  <c r="J224" i="2"/>
  <c r="K224" i="2"/>
  <c r="G225" i="2"/>
  <c r="J225" i="2"/>
  <c r="K225" i="2"/>
  <c r="G226" i="2"/>
  <c r="J226" i="2"/>
  <c r="K226" i="2"/>
  <c r="G227" i="2"/>
  <c r="J227" i="2"/>
  <c r="K227" i="2"/>
  <c r="G228" i="2"/>
  <c r="J228" i="2"/>
  <c r="K228" i="2"/>
  <c r="G229" i="2"/>
  <c r="J229" i="2"/>
  <c r="K229" i="2"/>
  <c r="G230" i="2"/>
  <c r="J230" i="2"/>
  <c r="K230" i="2"/>
  <c r="G231" i="2"/>
  <c r="J231" i="2"/>
  <c r="K231" i="2"/>
  <c r="G232" i="2"/>
  <c r="J232" i="2"/>
  <c r="K232" i="2"/>
  <c r="G233" i="2"/>
  <c r="J233" i="2"/>
  <c r="K233" i="2"/>
  <c r="J234" i="2"/>
  <c r="K234" i="2"/>
  <c r="G235" i="2"/>
  <c r="J235" i="2"/>
  <c r="K235" i="2"/>
  <c r="G236" i="2"/>
  <c r="J236" i="2"/>
  <c r="K236" i="2"/>
  <c r="G237" i="2"/>
  <c r="J237" i="2"/>
  <c r="K237" i="2"/>
  <c r="G238" i="2"/>
  <c r="J238" i="2"/>
  <c r="K238" i="2"/>
  <c r="G239" i="2"/>
  <c r="J239" i="2"/>
  <c r="K239" i="2"/>
  <c r="G240" i="2"/>
  <c r="J240" i="2"/>
  <c r="K240" i="2"/>
  <c r="G241" i="2"/>
  <c r="J241" i="2"/>
  <c r="K241" i="2"/>
  <c r="G242" i="2"/>
  <c r="J242" i="2"/>
  <c r="K242" i="2"/>
  <c r="G243" i="2"/>
  <c r="J243" i="2"/>
  <c r="K243" i="2"/>
  <c r="G244" i="2"/>
  <c r="J244" i="2"/>
  <c r="K244" i="2"/>
  <c r="G245" i="2"/>
  <c r="J245" i="2"/>
  <c r="K245" i="2"/>
  <c r="J246" i="2"/>
  <c r="K246" i="2"/>
  <c r="G247" i="2"/>
  <c r="J247" i="2"/>
  <c r="K247" i="2"/>
  <c r="G248" i="2"/>
  <c r="J248" i="2"/>
  <c r="K248" i="2"/>
  <c r="G249" i="2"/>
  <c r="J249" i="2"/>
  <c r="K249" i="2"/>
  <c r="G250" i="2"/>
  <c r="J250" i="2"/>
  <c r="K250" i="2"/>
  <c r="G251" i="2"/>
  <c r="J251" i="2"/>
  <c r="K251" i="2"/>
  <c r="G252" i="2"/>
  <c r="J252" i="2"/>
  <c r="K252" i="2"/>
  <c r="G253" i="2"/>
  <c r="J253" i="2"/>
  <c r="K253" i="2"/>
  <c r="G254" i="2"/>
  <c r="J254" i="2"/>
  <c r="K254" i="2"/>
  <c r="G255" i="2"/>
  <c r="J255" i="2"/>
  <c r="K255" i="2"/>
  <c r="G256" i="2"/>
  <c r="J256" i="2"/>
  <c r="K256" i="2"/>
  <c r="G257" i="2"/>
  <c r="J257" i="2"/>
  <c r="K257" i="2"/>
  <c r="J258" i="2"/>
  <c r="K258" i="2"/>
  <c r="G259" i="2"/>
  <c r="J259" i="2"/>
  <c r="K259" i="2"/>
  <c r="G260" i="2"/>
  <c r="J260" i="2"/>
  <c r="K260" i="2"/>
  <c r="G261" i="2"/>
  <c r="J261" i="2"/>
  <c r="K261" i="2"/>
  <c r="G262" i="2"/>
  <c r="J262" i="2"/>
  <c r="K262" i="2"/>
  <c r="G263" i="2"/>
  <c r="J263" i="2"/>
  <c r="K263" i="2"/>
  <c r="G264" i="2"/>
  <c r="J264" i="2"/>
  <c r="K264" i="2"/>
  <c r="G265" i="2"/>
  <c r="J265" i="2"/>
  <c r="K265" i="2"/>
  <c r="G266" i="2"/>
  <c r="J266" i="2"/>
  <c r="K266" i="2"/>
  <c r="G267" i="2"/>
  <c r="J267" i="2"/>
  <c r="K267" i="2"/>
  <c r="G268" i="2"/>
  <c r="J268" i="2"/>
  <c r="K268" i="2"/>
  <c r="G269" i="2"/>
  <c r="J269" i="2"/>
  <c r="K269" i="2"/>
  <c r="J270" i="2"/>
  <c r="K270" i="2"/>
  <c r="G271" i="2"/>
  <c r="J271" i="2"/>
  <c r="K271" i="2"/>
  <c r="G272" i="2"/>
  <c r="J272" i="2"/>
  <c r="K272" i="2"/>
  <c r="G273" i="2"/>
  <c r="J273" i="2"/>
  <c r="K273" i="2"/>
  <c r="G274" i="2"/>
  <c r="J274" i="2"/>
  <c r="K274" i="2"/>
  <c r="G275" i="2"/>
  <c r="J275" i="2"/>
  <c r="K275" i="2"/>
  <c r="G276" i="2"/>
  <c r="J276" i="2"/>
  <c r="K276" i="2"/>
  <c r="G277" i="2"/>
  <c r="J277" i="2"/>
  <c r="K277" i="2"/>
  <c r="G278" i="2"/>
  <c r="J278" i="2"/>
  <c r="K278" i="2"/>
  <c r="X278" i="2"/>
  <c r="AB278" i="2" s="1"/>
  <c r="AF278" i="2" s="1"/>
  <c r="AJ278" i="2" s="1"/>
  <c r="Y278" i="2"/>
  <c r="AC278" i="2" s="1"/>
  <c r="AG278" i="2" s="1"/>
  <c r="AK278" i="2" s="1"/>
  <c r="Z278" i="2"/>
  <c r="AD278" i="2" s="1"/>
  <c r="AH278" i="2" s="1"/>
  <c r="AL278" i="2" s="1"/>
  <c r="G279" i="2"/>
  <c r="J279" i="2"/>
  <c r="K279" i="2"/>
  <c r="X279" i="2"/>
  <c r="AB279" i="2" s="1"/>
  <c r="AF279" i="2" s="1"/>
  <c r="AJ279" i="2" s="1"/>
  <c r="Y279" i="2"/>
  <c r="AC279" i="2" s="1"/>
  <c r="AG279" i="2" s="1"/>
  <c r="AK279" i="2" s="1"/>
  <c r="Z279" i="2"/>
  <c r="AD279" i="2" s="1"/>
  <c r="AH279" i="2" s="1"/>
  <c r="AL279" i="2" s="1"/>
  <c r="G280" i="2"/>
  <c r="J280" i="2"/>
  <c r="K280" i="2"/>
  <c r="X280" i="2"/>
  <c r="AB280" i="2" s="1"/>
  <c r="AF280" i="2" s="1"/>
  <c r="AJ280" i="2" s="1"/>
  <c r="Y280" i="2"/>
  <c r="AC280" i="2" s="1"/>
  <c r="AG280" i="2" s="1"/>
  <c r="AK280" i="2" s="1"/>
  <c r="Z280" i="2"/>
  <c r="AD280" i="2" s="1"/>
  <c r="AH280" i="2" s="1"/>
  <c r="AL280" i="2" s="1"/>
  <c r="G281" i="2"/>
  <c r="J281" i="2"/>
  <c r="K281" i="2"/>
  <c r="X281" i="2"/>
  <c r="AB281" i="2" s="1"/>
  <c r="AF281" i="2" s="1"/>
  <c r="AJ281" i="2" s="1"/>
  <c r="Y281" i="2"/>
  <c r="AC281" i="2" s="1"/>
  <c r="AG281" i="2" s="1"/>
  <c r="AK281" i="2" s="1"/>
  <c r="Z281" i="2"/>
  <c r="AD281" i="2" s="1"/>
  <c r="AH281" i="2" s="1"/>
  <c r="AL281" i="2" s="1"/>
  <c r="J282" i="2"/>
  <c r="K282" i="2"/>
  <c r="X282" i="2"/>
  <c r="AB282" i="2" s="1"/>
  <c r="AF282" i="2" s="1"/>
  <c r="AJ282" i="2" s="1"/>
  <c r="Y282" i="2"/>
  <c r="AC282" i="2" s="1"/>
  <c r="AG282" i="2" s="1"/>
  <c r="AK282" i="2" s="1"/>
  <c r="Z282" i="2"/>
  <c r="AD282" i="2" s="1"/>
  <c r="AH282" i="2" s="1"/>
  <c r="AL282" i="2" s="1"/>
  <c r="G283" i="2"/>
  <c r="J283" i="2"/>
  <c r="K283" i="2"/>
  <c r="X283" i="2"/>
  <c r="AB283" i="2" s="1"/>
  <c r="AF283" i="2" s="1"/>
  <c r="AJ283" i="2" s="1"/>
  <c r="Y283" i="2"/>
  <c r="AC283" i="2" s="1"/>
  <c r="AG283" i="2" s="1"/>
  <c r="AK283" i="2" s="1"/>
  <c r="Z283" i="2"/>
  <c r="AD283" i="2" s="1"/>
  <c r="AH283" i="2" s="1"/>
  <c r="AL283" i="2" s="1"/>
  <c r="G284" i="2"/>
  <c r="J284" i="2"/>
  <c r="K284" i="2"/>
  <c r="X284" i="2"/>
  <c r="AB284" i="2" s="1"/>
  <c r="AF284" i="2" s="1"/>
  <c r="AJ284" i="2" s="1"/>
  <c r="Y284" i="2"/>
  <c r="AC284" i="2" s="1"/>
  <c r="AG284" i="2" s="1"/>
  <c r="AK284" i="2" s="1"/>
  <c r="Z284" i="2"/>
  <c r="AD284" i="2" s="1"/>
  <c r="AH284" i="2" s="1"/>
  <c r="AL284" i="2" s="1"/>
  <c r="G285" i="2"/>
  <c r="J285" i="2"/>
  <c r="K285" i="2"/>
  <c r="X285" i="2"/>
  <c r="AB285" i="2" s="1"/>
  <c r="AF285" i="2" s="1"/>
  <c r="AJ285" i="2" s="1"/>
  <c r="Y285" i="2"/>
  <c r="AC285" i="2" s="1"/>
  <c r="AG285" i="2" s="1"/>
  <c r="AK285" i="2" s="1"/>
  <c r="Z285" i="2"/>
  <c r="AD285" i="2" s="1"/>
  <c r="AH285" i="2" s="1"/>
  <c r="AL285" i="2" s="1"/>
  <c r="G286" i="2"/>
  <c r="J286" i="2"/>
  <c r="K286" i="2"/>
  <c r="X286" i="2"/>
  <c r="AB286" i="2" s="1"/>
  <c r="AF286" i="2" s="1"/>
  <c r="AJ286" i="2" s="1"/>
  <c r="Y286" i="2"/>
  <c r="AC286" i="2" s="1"/>
  <c r="AG286" i="2" s="1"/>
  <c r="AK286" i="2" s="1"/>
  <c r="Z286" i="2"/>
  <c r="AD286" i="2" s="1"/>
  <c r="AH286" i="2" s="1"/>
  <c r="AL286" i="2" s="1"/>
  <c r="G287" i="2"/>
  <c r="J287" i="2"/>
  <c r="K287" i="2"/>
  <c r="X287" i="2"/>
  <c r="AB287" i="2" s="1"/>
  <c r="AF287" i="2" s="1"/>
  <c r="AJ287" i="2" s="1"/>
  <c r="Y287" i="2"/>
  <c r="AC287" i="2" s="1"/>
  <c r="AG287" i="2" s="1"/>
  <c r="AK287" i="2" s="1"/>
  <c r="Z287" i="2"/>
  <c r="AD287" i="2" s="1"/>
  <c r="AH287" i="2" s="1"/>
  <c r="AL287" i="2" s="1"/>
  <c r="G288" i="2"/>
  <c r="J288" i="2"/>
  <c r="K288" i="2"/>
  <c r="X288" i="2"/>
  <c r="AB288" i="2" s="1"/>
  <c r="AF288" i="2" s="1"/>
  <c r="AJ288" i="2" s="1"/>
  <c r="Y288" i="2"/>
  <c r="AC288" i="2" s="1"/>
  <c r="AG288" i="2" s="1"/>
  <c r="AK288" i="2" s="1"/>
  <c r="Z288" i="2"/>
  <c r="AD288" i="2" s="1"/>
  <c r="AH288" i="2" s="1"/>
  <c r="AL288" i="2" s="1"/>
  <c r="G289" i="2"/>
  <c r="J289" i="2"/>
  <c r="K289" i="2"/>
  <c r="X289" i="2"/>
  <c r="AB289" i="2" s="1"/>
  <c r="AF289" i="2" s="1"/>
  <c r="AJ289" i="2" s="1"/>
  <c r="Y289" i="2"/>
  <c r="AC289" i="2" s="1"/>
  <c r="AG289" i="2" s="1"/>
  <c r="AK289" i="2" s="1"/>
  <c r="Z289" i="2"/>
  <c r="AD289" i="2" s="1"/>
  <c r="AH289" i="2" s="1"/>
  <c r="AL289" i="2" s="1"/>
  <c r="G290" i="2"/>
  <c r="J290" i="2"/>
  <c r="K290" i="2"/>
  <c r="X290" i="2"/>
  <c r="AB290" i="2" s="1"/>
  <c r="AF290" i="2" s="1"/>
  <c r="AJ290" i="2" s="1"/>
  <c r="Y290" i="2"/>
  <c r="AC290" i="2" s="1"/>
  <c r="AG290" i="2" s="1"/>
  <c r="AK290" i="2" s="1"/>
  <c r="Z290" i="2"/>
  <c r="AD290" i="2" s="1"/>
  <c r="AH290" i="2" s="1"/>
  <c r="AL290" i="2" s="1"/>
  <c r="G291" i="2"/>
  <c r="J291" i="2"/>
  <c r="K291" i="2"/>
  <c r="X291" i="2"/>
  <c r="AB291" i="2" s="1"/>
  <c r="AF291" i="2" s="1"/>
  <c r="AJ291" i="2" s="1"/>
  <c r="Y291" i="2"/>
  <c r="AC291" i="2" s="1"/>
  <c r="AG291" i="2" s="1"/>
  <c r="AK291" i="2" s="1"/>
  <c r="Z291" i="2"/>
  <c r="AD291" i="2" s="1"/>
  <c r="AH291" i="2" s="1"/>
  <c r="AL291" i="2" s="1"/>
  <c r="G292" i="2"/>
  <c r="J292" i="2"/>
  <c r="K292" i="2"/>
  <c r="X292" i="2"/>
  <c r="AB292" i="2" s="1"/>
  <c r="AF292" i="2" s="1"/>
  <c r="AJ292" i="2" s="1"/>
  <c r="Y292" i="2"/>
  <c r="AC292" i="2" s="1"/>
  <c r="AG292" i="2" s="1"/>
  <c r="AK292" i="2" s="1"/>
  <c r="Z292" i="2"/>
  <c r="AD292" i="2" s="1"/>
  <c r="AH292" i="2" s="1"/>
  <c r="AL292" i="2" s="1"/>
  <c r="G293" i="2"/>
  <c r="J293" i="2"/>
  <c r="K293" i="2"/>
  <c r="X293" i="2"/>
  <c r="AB293" i="2" s="1"/>
  <c r="AF293" i="2" s="1"/>
  <c r="AJ293" i="2" s="1"/>
  <c r="Y293" i="2"/>
  <c r="AC293" i="2" s="1"/>
  <c r="AG293" i="2" s="1"/>
  <c r="AK293" i="2" s="1"/>
  <c r="Z293" i="2"/>
  <c r="AD293" i="2" s="1"/>
  <c r="AH293" i="2" s="1"/>
  <c r="AL293" i="2" s="1"/>
  <c r="J294" i="2"/>
  <c r="K294" i="2"/>
  <c r="X294" i="2"/>
  <c r="AB294" i="2" s="1"/>
  <c r="AF294" i="2" s="1"/>
  <c r="AJ294" i="2" s="1"/>
  <c r="Y294" i="2"/>
  <c r="AC294" i="2" s="1"/>
  <c r="AG294" i="2" s="1"/>
  <c r="AK294" i="2" s="1"/>
  <c r="Z294" i="2"/>
  <c r="AD294" i="2" s="1"/>
  <c r="AH294" i="2" s="1"/>
  <c r="AL294" i="2" s="1"/>
  <c r="G295" i="2"/>
  <c r="J295" i="2"/>
  <c r="K295" i="2"/>
  <c r="X295" i="2"/>
  <c r="AB295" i="2" s="1"/>
  <c r="AF295" i="2" s="1"/>
  <c r="AJ295" i="2" s="1"/>
  <c r="Y295" i="2"/>
  <c r="AC295" i="2" s="1"/>
  <c r="AG295" i="2" s="1"/>
  <c r="AK295" i="2" s="1"/>
  <c r="Z295" i="2"/>
  <c r="AD295" i="2" s="1"/>
  <c r="AH295" i="2" s="1"/>
  <c r="AL295" i="2" s="1"/>
  <c r="G296" i="2"/>
  <c r="J296" i="2"/>
  <c r="K296" i="2"/>
  <c r="X296" i="2"/>
  <c r="AB296" i="2" s="1"/>
  <c r="AF296" i="2" s="1"/>
  <c r="AJ296" i="2" s="1"/>
  <c r="Y296" i="2"/>
  <c r="AC296" i="2" s="1"/>
  <c r="AG296" i="2" s="1"/>
  <c r="AK296" i="2" s="1"/>
  <c r="Z296" i="2"/>
  <c r="AD296" i="2" s="1"/>
  <c r="AH296" i="2" s="1"/>
  <c r="AL296" i="2" s="1"/>
  <c r="G297" i="2"/>
  <c r="J297" i="2"/>
  <c r="K297" i="2"/>
  <c r="X297" i="2"/>
  <c r="AB297" i="2" s="1"/>
  <c r="AF297" i="2" s="1"/>
  <c r="AJ297" i="2" s="1"/>
  <c r="Y297" i="2"/>
  <c r="AC297" i="2" s="1"/>
  <c r="AG297" i="2" s="1"/>
  <c r="AK297" i="2" s="1"/>
  <c r="Z297" i="2"/>
  <c r="AD297" i="2" s="1"/>
  <c r="AH297" i="2" s="1"/>
  <c r="AL297" i="2" s="1"/>
  <c r="G298" i="2"/>
  <c r="J298" i="2"/>
  <c r="K298" i="2"/>
  <c r="X298" i="2"/>
  <c r="AB298" i="2" s="1"/>
  <c r="AF298" i="2" s="1"/>
  <c r="AJ298" i="2" s="1"/>
  <c r="Y298" i="2"/>
  <c r="AC298" i="2" s="1"/>
  <c r="AG298" i="2" s="1"/>
  <c r="AK298" i="2" s="1"/>
  <c r="Z298" i="2"/>
  <c r="AD298" i="2" s="1"/>
  <c r="AH298" i="2" s="1"/>
  <c r="AL298" i="2" s="1"/>
  <c r="G299" i="2"/>
  <c r="J299" i="2"/>
  <c r="K299" i="2"/>
  <c r="X299" i="2"/>
  <c r="AB299" i="2" s="1"/>
  <c r="AF299" i="2" s="1"/>
  <c r="AJ299" i="2" s="1"/>
  <c r="Y299" i="2"/>
  <c r="AC299" i="2" s="1"/>
  <c r="AG299" i="2" s="1"/>
  <c r="AK299" i="2" s="1"/>
  <c r="Z299" i="2"/>
  <c r="AD299" i="2" s="1"/>
  <c r="AH299" i="2" s="1"/>
  <c r="AL299" i="2" s="1"/>
  <c r="G300" i="2"/>
  <c r="J300" i="2"/>
  <c r="K300" i="2"/>
  <c r="X300" i="2"/>
  <c r="AB300" i="2" s="1"/>
  <c r="AF300" i="2" s="1"/>
  <c r="AJ300" i="2" s="1"/>
  <c r="Y300" i="2"/>
  <c r="AC300" i="2" s="1"/>
  <c r="AG300" i="2" s="1"/>
  <c r="AK300" i="2" s="1"/>
  <c r="Z300" i="2"/>
  <c r="AD300" i="2" s="1"/>
  <c r="AH300" i="2" s="1"/>
  <c r="AL300" i="2" s="1"/>
  <c r="G301" i="2"/>
  <c r="J301" i="2"/>
  <c r="K301" i="2"/>
  <c r="X301" i="2"/>
  <c r="AB301" i="2" s="1"/>
  <c r="AF301" i="2" s="1"/>
  <c r="AJ301" i="2" s="1"/>
  <c r="Y301" i="2"/>
  <c r="AC301" i="2" s="1"/>
  <c r="AG301" i="2" s="1"/>
  <c r="AK301" i="2" s="1"/>
  <c r="Z301" i="2"/>
  <c r="AD301" i="2" s="1"/>
  <c r="AH301" i="2" s="1"/>
  <c r="AL301" i="2" s="1"/>
  <c r="G302" i="2"/>
  <c r="J302" i="2"/>
  <c r="K302" i="2"/>
  <c r="X302" i="2"/>
  <c r="AB302" i="2" s="1"/>
  <c r="AF302" i="2" s="1"/>
  <c r="AJ302" i="2" s="1"/>
  <c r="Y302" i="2"/>
  <c r="AC302" i="2" s="1"/>
  <c r="AG302" i="2" s="1"/>
  <c r="AK302" i="2" s="1"/>
  <c r="Z302" i="2"/>
  <c r="AD302" i="2" s="1"/>
  <c r="AH302" i="2" s="1"/>
  <c r="AL302" i="2" s="1"/>
  <c r="G303" i="2"/>
  <c r="BE303" i="2" s="1"/>
  <c r="J303" i="2"/>
  <c r="K303" i="2"/>
  <c r="X303" i="2"/>
  <c r="AB303" i="2" s="1"/>
  <c r="AF303" i="2" s="1"/>
  <c r="AJ303" i="2" s="1"/>
  <c r="Y303" i="2"/>
  <c r="AC303" i="2" s="1"/>
  <c r="AG303" i="2" s="1"/>
  <c r="AK303" i="2" s="1"/>
  <c r="Z303" i="2"/>
  <c r="AD303" i="2" s="1"/>
  <c r="AH303" i="2" s="1"/>
  <c r="AL303" i="2" s="1"/>
  <c r="BC303" i="2"/>
  <c r="BD303" i="2"/>
  <c r="BF303" i="2"/>
  <c r="BK303" i="2"/>
  <c r="G304" i="2"/>
  <c r="BE304" i="2" s="1"/>
  <c r="J304" i="2"/>
  <c r="K304" i="2"/>
  <c r="X304" i="2"/>
  <c r="AB304" i="2" s="1"/>
  <c r="AF304" i="2" s="1"/>
  <c r="AJ304" i="2" s="1"/>
  <c r="Y304" i="2"/>
  <c r="AC304" i="2" s="1"/>
  <c r="AG304" i="2" s="1"/>
  <c r="AK304" i="2" s="1"/>
  <c r="Z304" i="2"/>
  <c r="AD304" i="2" s="1"/>
  <c r="AH304" i="2" s="1"/>
  <c r="AL304" i="2" s="1"/>
  <c r="BC304" i="2"/>
  <c r="BD304" i="2"/>
  <c r="BF304" i="2"/>
  <c r="BI304" i="2" s="1"/>
  <c r="BK304" i="2"/>
  <c r="G305" i="2"/>
  <c r="BE305" i="2" s="1"/>
  <c r="J305" i="2"/>
  <c r="K305" i="2"/>
  <c r="X305" i="2"/>
  <c r="AB305" i="2" s="1"/>
  <c r="AF305" i="2" s="1"/>
  <c r="AJ305" i="2" s="1"/>
  <c r="Y305" i="2"/>
  <c r="AC305" i="2" s="1"/>
  <c r="AG305" i="2" s="1"/>
  <c r="AK305" i="2" s="1"/>
  <c r="Z305" i="2"/>
  <c r="AD305" i="2" s="1"/>
  <c r="AH305" i="2" s="1"/>
  <c r="AL305" i="2" s="1"/>
  <c r="BC305" i="2"/>
  <c r="BD305" i="2"/>
  <c r="BF305" i="2"/>
  <c r="BK305" i="2"/>
  <c r="J306" i="2"/>
  <c r="K306" i="2"/>
  <c r="X306" i="2"/>
  <c r="AB306" i="2" s="1"/>
  <c r="AF306" i="2" s="1"/>
  <c r="AJ306" i="2" s="1"/>
  <c r="Y306" i="2"/>
  <c r="AC306" i="2" s="1"/>
  <c r="AG306" i="2" s="1"/>
  <c r="AK306" i="2" s="1"/>
  <c r="Z306" i="2"/>
  <c r="AD306" i="2" s="1"/>
  <c r="AH306" i="2" s="1"/>
  <c r="AL306" i="2" s="1"/>
  <c r="BC306" i="2"/>
  <c r="BD306" i="2"/>
  <c r="BE306" i="2"/>
  <c r="BF306" i="2"/>
  <c r="BI306" i="2" s="1"/>
  <c r="BK306" i="2"/>
  <c r="G307" i="2"/>
  <c r="BE307" i="2" s="1"/>
  <c r="J307" i="2"/>
  <c r="K307" i="2"/>
  <c r="X307" i="2"/>
  <c r="AB307" i="2" s="1"/>
  <c r="AF307" i="2" s="1"/>
  <c r="AJ307" i="2" s="1"/>
  <c r="Y307" i="2"/>
  <c r="AC307" i="2" s="1"/>
  <c r="AG307" i="2" s="1"/>
  <c r="AK307" i="2" s="1"/>
  <c r="Z307" i="2"/>
  <c r="AD307" i="2" s="1"/>
  <c r="AH307" i="2" s="1"/>
  <c r="AL307" i="2" s="1"/>
  <c r="BC307" i="2"/>
  <c r="BD307" i="2"/>
  <c r="BF307" i="2"/>
  <c r="BI307" i="2" s="1"/>
  <c r="BK307" i="2"/>
  <c r="G308" i="2"/>
  <c r="BE308" i="2" s="1"/>
  <c r="J308" i="2"/>
  <c r="K308" i="2"/>
  <c r="X308" i="2"/>
  <c r="AB308" i="2" s="1"/>
  <c r="AF308" i="2" s="1"/>
  <c r="AJ308" i="2" s="1"/>
  <c r="Y308" i="2"/>
  <c r="AC308" i="2" s="1"/>
  <c r="AG308" i="2" s="1"/>
  <c r="AK308" i="2" s="1"/>
  <c r="Z308" i="2"/>
  <c r="AD308" i="2" s="1"/>
  <c r="AH308" i="2" s="1"/>
  <c r="AL308" i="2" s="1"/>
  <c r="BC308" i="2"/>
  <c r="BD308" i="2"/>
  <c r="BF308" i="2"/>
  <c r="BI308" i="2" s="1"/>
  <c r="BK308" i="2"/>
  <c r="G309" i="2"/>
  <c r="BE309" i="2" s="1"/>
  <c r="J309" i="2"/>
  <c r="K309" i="2"/>
  <c r="X309" i="2"/>
  <c r="AB309" i="2" s="1"/>
  <c r="AF309" i="2" s="1"/>
  <c r="AJ309" i="2" s="1"/>
  <c r="Y309" i="2"/>
  <c r="AC309" i="2" s="1"/>
  <c r="AG309" i="2" s="1"/>
  <c r="AK309" i="2" s="1"/>
  <c r="Z309" i="2"/>
  <c r="AD309" i="2" s="1"/>
  <c r="AH309" i="2" s="1"/>
  <c r="AL309" i="2" s="1"/>
  <c r="BC309" i="2"/>
  <c r="BD309" i="2"/>
  <c r="BF309" i="2"/>
  <c r="BI309" i="2" s="1"/>
  <c r="BK309" i="2"/>
  <c r="G310" i="2"/>
  <c r="BE310" i="2" s="1"/>
  <c r="J310" i="2"/>
  <c r="K310" i="2"/>
  <c r="X310" i="2"/>
  <c r="AB310" i="2" s="1"/>
  <c r="AF310" i="2" s="1"/>
  <c r="AJ310" i="2" s="1"/>
  <c r="Y310" i="2"/>
  <c r="AC310" i="2" s="1"/>
  <c r="AG310" i="2" s="1"/>
  <c r="AK310" i="2" s="1"/>
  <c r="Z310" i="2"/>
  <c r="AD310" i="2" s="1"/>
  <c r="AH310" i="2" s="1"/>
  <c r="AL310" i="2" s="1"/>
  <c r="BC310" i="2"/>
  <c r="BD310" i="2"/>
  <c r="BF310" i="2"/>
  <c r="BI310" i="2" s="1"/>
  <c r="BK310" i="2"/>
  <c r="G311" i="2"/>
  <c r="BE311" i="2" s="1"/>
  <c r="J311" i="2"/>
  <c r="K311" i="2"/>
  <c r="X311" i="2"/>
  <c r="AB311" i="2" s="1"/>
  <c r="AF311" i="2" s="1"/>
  <c r="AJ311" i="2" s="1"/>
  <c r="Y311" i="2"/>
  <c r="AC311" i="2" s="1"/>
  <c r="AG311" i="2" s="1"/>
  <c r="AK311" i="2" s="1"/>
  <c r="Z311" i="2"/>
  <c r="AD311" i="2" s="1"/>
  <c r="AH311" i="2" s="1"/>
  <c r="AL311" i="2" s="1"/>
  <c r="BC311" i="2"/>
  <c r="BD311" i="2"/>
  <c r="BF311" i="2"/>
  <c r="BI311" i="2" s="1"/>
  <c r="BK311" i="2"/>
  <c r="G312" i="2"/>
  <c r="BE312" i="2" s="1"/>
  <c r="J312" i="2"/>
  <c r="K312" i="2"/>
  <c r="X312" i="2"/>
  <c r="AB312" i="2" s="1"/>
  <c r="AF312" i="2" s="1"/>
  <c r="AJ312" i="2" s="1"/>
  <c r="Y312" i="2"/>
  <c r="AC312" i="2" s="1"/>
  <c r="AG312" i="2" s="1"/>
  <c r="AK312" i="2" s="1"/>
  <c r="Z312" i="2"/>
  <c r="AD312" i="2" s="1"/>
  <c r="AH312" i="2" s="1"/>
  <c r="AL312" i="2" s="1"/>
  <c r="BC312" i="2"/>
  <c r="BD312" i="2"/>
  <c r="BF312" i="2"/>
  <c r="BI312" i="2" s="1"/>
  <c r="BK312" i="2"/>
  <c r="BE313" i="2"/>
  <c r="J313" i="2"/>
  <c r="K313" i="2"/>
  <c r="X313" i="2"/>
  <c r="AB313" i="2" s="1"/>
  <c r="AF313" i="2" s="1"/>
  <c r="AJ313" i="2" s="1"/>
  <c r="Y313" i="2"/>
  <c r="AC313" i="2" s="1"/>
  <c r="AG313" i="2" s="1"/>
  <c r="AK313" i="2" s="1"/>
  <c r="Z313" i="2"/>
  <c r="AD313" i="2" s="1"/>
  <c r="AH313" i="2" s="1"/>
  <c r="AL313" i="2" s="1"/>
  <c r="BC313" i="2"/>
  <c r="BD313" i="2"/>
  <c r="BF313" i="2"/>
  <c r="BI313" i="2" s="1"/>
  <c r="BK313" i="2"/>
  <c r="G314" i="2"/>
  <c r="BE314" i="2" s="1"/>
  <c r="J314" i="2"/>
  <c r="K314" i="2"/>
  <c r="X314" i="2"/>
  <c r="AB314" i="2" s="1"/>
  <c r="AF314" i="2" s="1"/>
  <c r="AJ314" i="2" s="1"/>
  <c r="Y314" i="2"/>
  <c r="AC314" i="2" s="1"/>
  <c r="AG314" i="2" s="1"/>
  <c r="AK314" i="2" s="1"/>
  <c r="Z314" i="2"/>
  <c r="AD314" i="2" s="1"/>
  <c r="AH314" i="2" s="1"/>
  <c r="AL314" i="2" s="1"/>
  <c r="BC314" i="2"/>
  <c r="BD314" i="2"/>
  <c r="BF314" i="2"/>
  <c r="BI314" i="2" s="1"/>
  <c r="BK314" i="2"/>
  <c r="G315" i="2"/>
  <c r="BE315" i="2" s="1"/>
  <c r="J315" i="2"/>
  <c r="K315" i="2"/>
  <c r="X315" i="2"/>
  <c r="AB315" i="2" s="1"/>
  <c r="AF315" i="2" s="1"/>
  <c r="AJ315" i="2" s="1"/>
  <c r="Y315" i="2"/>
  <c r="AC315" i="2" s="1"/>
  <c r="AG315" i="2" s="1"/>
  <c r="AK315" i="2" s="1"/>
  <c r="Z315" i="2"/>
  <c r="AD315" i="2" s="1"/>
  <c r="AH315" i="2" s="1"/>
  <c r="AL315" i="2" s="1"/>
  <c r="BC315" i="2"/>
  <c r="BD315" i="2"/>
  <c r="BF315" i="2"/>
  <c r="BI315" i="2" s="1"/>
  <c r="BK315" i="2"/>
  <c r="G316" i="2"/>
  <c r="BE316" i="2" s="1"/>
  <c r="J316" i="2"/>
  <c r="K316" i="2"/>
  <c r="X316" i="2"/>
  <c r="AB316" i="2" s="1"/>
  <c r="AF316" i="2" s="1"/>
  <c r="AJ316" i="2" s="1"/>
  <c r="Y316" i="2"/>
  <c r="AC316" i="2" s="1"/>
  <c r="AG316" i="2" s="1"/>
  <c r="AK316" i="2" s="1"/>
  <c r="Z316" i="2"/>
  <c r="AD316" i="2" s="1"/>
  <c r="AH316" i="2" s="1"/>
  <c r="AL316" i="2" s="1"/>
  <c r="BC316" i="2"/>
  <c r="BD316" i="2"/>
  <c r="BF316" i="2"/>
  <c r="BK316" i="2"/>
  <c r="G317" i="2"/>
  <c r="BE317" i="2" s="1"/>
  <c r="J317" i="2"/>
  <c r="K317" i="2"/>
  <c r="X317" i="2"/>
  <c r="AB317" i="2" s="1"/>
  <c r="AF317" i="2" s="1"/>
  <c r="AJ317" i="2" s="1"/>
  <c r="Y317" i="2"/>
  <c r="AC317" i="2" s="1"/>
  <c r="AG317" i="2" s="1"/>
  <c r="AK317" i="2" s="1"/>
  <c r="Z317" i="2"/>
  <c r="AD317" i="2" s="1"/>
  <c r="AH317" i="2" s="1"/>
  <c r="AL317" i="2" s="1"/>
  <c r="BC317" i="2"/>
  <c r="BD317" i="2"/>
  <c r="BF317" i="2"/>
  <c r="BI317" i="2" s="1"/>
  <c r="BK317" i="2"/>
  <c r="J318" i="2"/>
  <c r="K318" i="2"/>
  <c r="X318" i="2"/>
  <c r="AB318" i="2" s="1"/>
  <c r="AF318" i="2" s="1"/>
  <c r="AJ318" i="2" s="1"/>
  <c r="Y318" i="2"/>
  <c r="AC318" i="2" s="1"/>
  <c r="AG318" i="2" s="1"/>
  <c r="AK318" i="2" s="1"/>
  <c r="Z318" i="2"/>
  <c r="AD318" i="2" s="1"/>
  <c r="AH318" i="2" s="1"/>
  <c r="AL318" i="2" s="1"/>
  <c r="BC318" i="2"/>
  <c r="BD318" i="2"/>
  <c r="BE318" i="2"/>
  <c r="BF318" i="2"/>
  <c r="BI318" i="2" s="1"/>
  <c r="BK318" i="2"/>
  <c r="G319" i="2"/>
  <c r="BE319" i="2" s="1"/>
  <c r="J319" i="2"/>
  <c r="K319" i="2"/>
  <c r="X319" i="2"/>
  <c r="AB319" i="2" s="1"/>
  <c r="AF319" i="2" s="1"/>
  <c r="AJ319" i="2" s="1"/>
  <c r="Y319" i="2"/>
  <c r="AC319" i="2" s="1"/>
  <c r="AG319" i="2" s="1"/>
  <c r="AK319" i="2" s="1"/>
  <c r="Z319" i="2"/>
  <c r="AD319" i="2" s="1"/>
  <c r="AH319" i="2" s="1"/>
  <c r="AL319" i="2" s="1"/>
  <c r="BC319" i="2"/>
  <c r="BD319" i="2"/>
  <c r="BF319" i="2"/>
  <c r="BI319" i="2" s="1"/>
  <c r="BK319" i="2"/>
  <c r="G320" i="2"/>
  <c r="BE320" i="2" s="1"/>
  <c r="J320" i="2"/>
  <c r="K320" i="2"/>
  <c r="X320" i="2"/>
  <c r="AB320" i="2" s="1"/>
  <c r="AF320" i="2" s="1"/>
  <c r="AJ320" i="2" s="1"/>
  <c r="Y320" i="2"/>
  <c r="AC320" i="2" s="1"/>
  <c r="AG320" i="2" s="1"/>
  <c r="AK320" i="2" s="1"/>
  <c r="Z320" i="2"/>
  <c r="AD320" i="2" s="1"/>
  <c r="AH320" i="2" s="1"/>
  <c r="AL320" i="2" s="1"/>
  <c r="BC320" i="2"/>
  <c r="BD320" i="2"/>
  <c r="BF320" i="2"/>
  <c r="BI320" i="2" s="1"/>
  <c r="BK320" i="2"/>
  <c r="G321" i="2"/>
  <c r="BE321" i="2" s="1"/>
  <c r="J321" i="2"/>
  <c r="K321" i="2"/>
  <c r="X321" i="2"/>
  <c r="AB321" i="2" s="1"/>
  <c r="AF321" i="2" s="1"/>
  <c r="AJ321" i="2" s="1"/>
  <c r="Y321" i="2"/>
  <c r="AC321" i="2" s="1"/>
  <c r="AG321" i="2" s="1"/>
  <c r="AK321" i="2" s="1"/>
  <c r="Z321" i="2"/>
  <c r="AD321" i="2" s="1"/>
  <c r="AH321" i="2" s="1"/>
  <c r="AL321" i="2" s="1"/>
  <c r="BC321" i="2"/>
  <c r="BD321" i="2"/>
  <c r="BF321" i="2"/>
  <c r="BI321" i="2" s="1"/>
  <c r="BK321" i="2"/>
  <c r="BE322" i="2"/>
  <c r="J322" i="2"/>
  <c r="K322" i="2"/>
  <c r="X322" i="2"/>
  <c r="AB322" i="2" s="1"/>
  <c r="AF322" i="2" s="1"/>
  <c r="AJ322" i="2" s="1"/>
  <c r="Y322" i="2"/>
  <c r="AC322" i="2" s="1"/>
  <c r="AG322" i="2" s="1"/>
  <c r="AK322" i="2" s="1"/>
  <c r="Z322" i="2"/>
  <c r="AD322" i="2" s="1"/>
  <c r="AH322" i="2" s="1"/>
  <c r="AL322" i="2" s="1"/>
  <c r="BC322" i="2"/>
  <c r="BD322" i="2"/>
  <c r="BF322" i="2"/>
  <c r="BK322" i="2"/>
  <c r="BE323" i="2"/>
  <c r="J323" i="2"/>
  <c r="K323" i="2"/>
  <c r="X323" i="2"/>
  <c r="AB323" i="2" s="1"/>
  <c r="AF323" i="2" s="1"/>
  <c r="AJ323" i="2" s="1"/>
  <c r="Y323" i="2"/>
  <c r="AC323" i="2" s="1"/>
  <c r="AG323" i="2" s="1"/>
  <c r="AK323" i="2" s="1"/>
  <c r="Z323" i="2"/>
  <c r="AD323" i="2" s="1"/>
  <c r="AH323" i="2" s="1"/>
  <c r="AL323" i="2" s="1"/>
  <c r="BC323" i="2"/>
  <c r="BD323" i="2"/>
  <c r="BF323" i="2"/>
  <c r="BI323" i="2" s="1"/>
  <c r="BK323" i="2"/>
  <c r="G324" i="2"/>
  <c r="BE324" i="2" s="1"/>
  <c r="J324" i="2"/>
  <c r="K324" i="2"/>
  <c r="X324" i="2"/>
  <c r="AB324" i="2" s="1"/>
  <c r="AF324" i="2" s="1"/>
  <c r="AJ324" i="2" s="1"/>
  <c r="Y324" i="2"/>
  <c r="AC324" i="2" s="1"/>
  <c r="AG324" i="2" s="1"/>
  <c r="AK324" i="2" s="1"/>
  <c r="Z324" i="2"/>
  <c r="AD324" i="2" s="1"/>
  <c r="AH324" i="2" s="1"/>
  <c r="AL324" i="2" s="1"/>
  <c r="BC324" i="2"/>
  <c r="BD324" i="2"/>
  <c r="BF324" i="2"/>
  <c r="BI324" i="2" s="1"/>
  <c r="BK324" i="2"/>
  <c r="G325" i="2"/>
  <c r="BE325" i="2" s="1"/>
  <c r="J325" i="2"/>
  <c r="K325" i="2"/>
  <c r="X325" i="2"/>
  <c r="AB325" i="2" s="1"/>
  <c r="AF325" i="2" s="1"/>
  <c r="AJ325" i="2" s="1"/>
  <c r="Y325" i="2"/>
  <c r="AC325" i="2" s="1"/>
  <c r="AG325" i="2" s="1"/>
  <c r="AK325" i="2" s="1"/>
  <c r="Z325" i="2"/>
  <c r="AD325" i="2" s="1"/>
  <c r="AH325" i="2" s="1"/>
  <c r="AL325" i="2" s="1"/>
  <c r="BC325" i="2"/>
  <c r="BD325" i="2"/>
  <c r="BF325" i="2"/>
  <c r="BK325" i="2"/>
  <c r="G326" i="2"/>
  <c r="BE326" i="2" s="1"/>
  <c r="J326" i="2"/>
  <c r="K326" i="2"/>
  <c r="X326" i="2"/>
  <c r="AB326" i="2" s="1"/>
  <c r="AF326" i="2" s="1"/>
  <c r="AJ326" i="2" s="1"/>
  <c r="Y326" i="2"/>
  <c r="AC326" i="2" s="1"/>
  <c r="AG326" i="2" s="1"/>
  <c r="AK326" i="2" s="1"/>
  <c r="Z326" i="2"/>
  <c r="AD326" i="2" s="1"/>
  <c r="AH326" i="2" s="1"/>
  <c r="AL326" i="2" s="1"/>
  <c r="BC326" i="2"/>
  <c r="BD326" i="2"/>
  <c r="BF326" i="2"/>
  <c r="BI326" i="2" s="1"/>
  <c r="BK326" i="2"/>
  <c r="G327" i="2"/>
  <c r="J327" i="2"/>
  <c r="K327" i="2"/>
  <c r="X327" i="2"/>
  <c r="AB327" i="2" s="1"/>
  <c r="AF327" i="2" s="1"/>
  <c r="AJ327" i="2" s="1"/>
  <c r="Y327" i="2"/>
  <c r="AC327" i="2" s="1"/>
  <c r="AG327" i="2" s="1"/>
  <c r="AK327" i="2" s="1"/>
  <c r="Z327" i="2"/>
  <c r="AD327" i="2" s="1"/>
  <c r="AH327" i="2" s="1"/>
  <c r="AL327" i="2" s="1"/>
  <c r="BC327" i="2"/>
  <c r="BD327" i="2"/>
  <c r="BF327" i="2"/>
  <c r="BI327" i="2" s="1"/>
  <c r="BK327" i="2"/>
  <c r="G328" i="2"/>
  <c r="J328" i="2"/>
  <c r="K328" i="2"/>
  <c r="X328" i="2"/>
  <c r="AB328" i="2" s="1"/>
  <c r="AF328" i="2" s="1"/>
  <c r="AJ328" i="2" s="1"/>
  <c r="Y328" i="2"/>
  <c r="AC328" i="2" s="1"/>
  <c r="AG328" i="2" s="1"/>
  <c r="AK328" i="2" s="1"/>
  <c r="Z328" i="2"/>
  <c r="AD328" i="2" s="1"/>
  <c r="AH328" i="2" s="1"/>
  <c r="AL328" i="2" s="1"/>
  <c r="BC328" i="2"/>
  <c r="BD328" i="2"/>
  <c r="BF328" i="2"/>
  <c r="BI328" i="2" s="1"/>
  <c r="BK328" i="2"/>
  <c r="G329" i="2"/>
  <c r="BE329" i="2" s="1"/>
  <c r="J329" i="2"/>
  <c r="K329" i="2"/>
  <c r="X329" i="2"/>
  <c r="AB329" i="2" s="1"/>
  <c r="AF329" i="2" s="1"/>
  <c r="AJ329" i="2" s="1"/>
  <c r="Y329" i="2"/>
  <c r="AC329" i="2" s="1"/>
  <c r="AG329" i="2" s="1"/>
  <c r="AK329" i="2" s="1"/>
  <c r="Z329" i="2"/>
  <c r="AD329" i="2" s="1"/>
  <c r="AH329" i="2" s="1"/>
  <c r="AL329" i="2" s="1"/>
  <c r="BC329" i="2"/>
  <c r="BD329" i="2"/>
  <c r="BF329" i="2"/>
  <c r="BI329" i="2" s="1"/>
  <c r="BK329" i="2"/>
  <c r="G330" i="2"/>
  <c r="G334" i="2" s="1"/>
  <c r="BE334" i="2" s="1"/>
  <c r="J330" i="2"/>
  <c r="K330" i="2"/>
  <c r="X330" i="2"/>
  <c r="AB330" i="2" s="1"/>
  <c r="AF330" i="2" s="1"/>
  <c r="AJ330" i="2" s="1"/>
  <c r="Y330" i="2"/>
  <c r="AC330" i="2" s="1"/>
  <c r="AG330" i="2" s="1"/>
  <c r="AK330" i="2" s="1"/>
  <c r="Z330" i="2"/>
  <c r="AD330" i="2" s="1"/>
  <c r="AH330" i="2" s="1"/>
  <c r="AL330" i="2" s="1"/>
  <c r="BC330" i="2"/>
  <c r="BD330" i="2"/>
  <c r="BF330" i="2"/>
  <c r="BI330" i="2" s="1"/>
  <c r="BK330" i="2"/>
  <c r="J331" i="2"/>
  <c r="K331" i="2"/>
  <c r="X331" i="2"/>
  <c r="AB331" i="2" s="1"/>
  <c r="AF331" i="2" s="1"/>
  <c r="AJ331" i="2" s="1"/>
  <c r="Y331" i="2"/>
  <c r="AC331" i="2" s="1"/>
  <c r="AG331" i="2" s="1"/>
  <c r="AK331" i="2" s="1"/>
  <c r="Z331" i="2"/>
  <c r="AD331" i="2" s="1"/>
  <c r="AH331" i="2" s="1"/>
  <c r="AL331" i="2" s="1"/>
  <c r="BC331" i="2"/>
  <c r="BD331" i="2"/>
  <c r="BF331" i="2"/>
  <c r="BK331" i="2"/>
  <c r="J332" i="2"/>
  <c r="K332" i="2"/>
  <c r="X332" i="2"/>
  <c r="AB332" i="2" s="1"/>
  <c r="AF332" i="2" s="1"/>
  <c r="AJ332" i="2" s="1"/>
  <c r="Y332" i="2"/>
  <c r="AC332" i="2" s="1"/>
  <c r="AG332" i="2" s="1"/>
  <c r="AK332" i="2" s="1"/>
  <c r="Z332" i="2"/>
  <c r="AD332" i="2" s="1"/>
  <c r="AH332" i="2" s="1"/>
  <c r="AL332" i="2" s="1"/>
  <c r="BC332" i="2"/>
  <c r="BD332" i="2"/>
  <c r="BF332" i="2"/>
  <c r="BI332" i="2" s="1"/>
  <c r="BK332" i="2"/>
  <c r="J333" i="2"/>
  <c r="K333" i="2"/>
  <c r="X333" i="2"/>
  <c r="AB333" i="2" s="1"/>
  <c r="AF333" i="2" s="1"/>
  <c r="AJ333" i="2" s="1"/>
  <c r="Y333" i="2"/>
  <c r="AC333" i="2" s="1"/>
  <c r="AG333" i="2" s="1"/>
  <c r="AK333" i="2" s="1"/>
  <c r="Z333" i="2"/>
  <c r="AD333" i="2" s="1"/>
  <c r="AH333" i="2" s="1"/>
  <c r="AL333" i="2" s="1"/>
  <c r="BC333" i="2"/>
  <c r="BD333" i="2"/>
  <c r="BF333" i="2"/>
  <c r="BI333" i="2" s="1"/>
  <c r="BK333" i="2"/>
  <c r="J334" i="2"/>
  <c r="K334" i="2"/>
  <c r="X334" i="2"/>
  <c r="AB334" i="2" s="1"/>
  <c r="AF334" i="2" s="1"/>
  <c r="AJ334" i="2" s="1"/>
  <c r="Y334" i="2"/>
  <c r="AC334" i="2" s="1"/>
  <c r="AG334" i="2" s="1"/>
  <c r="AK334" i="2" s="1"/>
  <c r="Z334" i="2"/>
  <c r="AD334" i="2" s="1"/>
  <c r="AH334" i="2" s="1"/>
  <c r="AL334" i="2" s="1"/>
  <c r="BC334" i="2"/>
  <c r="BD334" i="2"/>
  <c r="BF334" i="2"/>
  <c r="BI334" i="2" s="1"/>
  <c r="BK334" i="2"/>
  <c r="J335" i="2"/>
  <c r="K335" i="2"/>
  <c r="X335" i="2"/>
  <c r="AB335" i="2" s="1"/>
  <c r="AF335" i="2" s="1"/>
  <c r="AJ335" i="2" s="1"/>
  <c r="Y335" i="2"/>
  <c r="AC335" i="2" s="1"/>
  <c r="AG335" i="2" s="1"/>
  <c r="AK335" i="2" s="1"/>
  <c r="Z335" i="2"/>
  <c r="AD335" i="2" s="1"/>
  <c r="AH335" i="2" s="1"/>
  <c r="AL335" i="2" s="1"/>
  <c r="BC335" i="2"/>
  <c r="BD335" i="2"/>
  <c r="BF335" i="2"/>
  <c r="BI335" i="2" s="1"/>
  <c r="BK335" i="2"/>
  <c r="J336" i="2"/>
  <c r="K336" i="2"/>
  <c r="X336" i="2"/>
  <c r="AB336" i="2" s="1"/>
  <c r="AF336" i="2" s="1"/>
  <c r="AJ336" i="2" s="1"/>
  <c r="Y336" i="2"/>
  <c r="AC336" i="2" s="1"/>
  <c r="AG336" i="2" s="1"/>
  <c r="AK336" i="2" s="1"/>
  <c r="Z336" i="2"/>
  <c r="AD336" i="2" s="1"/>
  <c r="AH336" i="2" s="1"/>
  <c r="AL336" i="2" s="1"/>
  <c r="BC336" i="2"/>
  <c r="BD336" i="2"/>
  <c r="BF336" i="2"/>
  <c r="BK336" i="2"/>
  <c r="J337" i="2"/>
  <c r="K337" i="2"/>
  <c r="X337" i="2"/>
  <c r="AB337" i="2" s="1"/>
  <c r="AF337" i="2" s="1"/>
  <c r="AJ337" i="2" s="1"/>
  <c r="Y337" i="2"/>
  <c r="AC337" i="2" s="1"/>
  <c r="AG337" i="2" s="1"/>
  <c r="AK337" i="2" s="1"/>
  <c r="Z337" i="2"/>
  <c r="AD337" i="2" s="1"/>
  <c r="AH337" i="2" s="1"/>
  <c r="AL337" i="2" s="1"/>
  <c r="BC337" i="2"/>
  <c r="BD337" i="2"/>
  <c r="BE337" i="2"/>
  <c r="BF337" i="2"/>
  <c r="BI337" i="2" s="1"/>
  <c r="BK337" i="2"/>
  <c r="J338" i="2"/>
  <c r="K338" i="2"/>
  <c r="X338" i="2"/>
  <c r="AB338" i="2" s="1"/>
  <c r="AF338" i="2" s="1"/>
  <c r="AJ338" i="2" s="1"/>
  <c r="Y338" i="2"/>
  <c r="AC338" i="2" s="1"/>
  <c r="AG338" i="2" s="1"/>
  <c r="AK338" i="2" s="1"/>
  <c r="Z338" i="2"/>
  <c r="AD338" i="2" s="1"/>
  <c r="AH338" i="2" s="1"/>
  <c r="AL338" i="2" s="1"/>
  <c r="BC338" i="2"/>
  <c r="BD338" i="2"/>
  <c r="BE338" i="2"/>
  <c r="BF338" i="2"/>
  <c r="BI338" i="2" s="1"/>
  <c r="BK338" i="2"/>
  <c r="J339" i="2"/>
  <c r="K339" i="2"/>
  <c r="X339" i="2"/>
  <c r="AB339" i="2" s="1"/>
  <c r="AF339" i="2" s="1"/>
  <c r="AJ339" i="2" s="1"/>
  <c r="Y339" i="2"/>
  <c r="AC339" i="2" s="1"/>
  <c r="AG339" i="2" s="1"/>
  <c r="AK339" i="2" s="1"/>
  <c r="Z339" i="2"/>
  <c r="AD339" i="2" s="1"/>
  <c r="AH339" i="2" s="1"/>
  <c r="AL339" i="2" s="1"/>
  <c r="BC339" i="2"/>
  <c r="BD339" i="2"/>
  <c r="BE339" i="2"/>
  <c r="BF339" i="2"/>
  <c r="BK339" i="2"/>
  <c r="J340" i="2"/>
  <c r="K340" i="2"/>
  <c r="X340" i="2"/>
  <c r="AB340" i="2" s="1"/>
  <c r="AF340" i="2" s="1"/>
  <c r="AJ340" i="2" s="1"/>
  <c r="Y340" i="2"/>
  <c r="AC340" i="2" s="1"/>
  <c r="AG340" i="2" s="1"/>
  <c r="AK340" i="2" s="1"/>
  <c r="Z340" i="2"/>
  <c r="AD340" i="2" s="1"/>
  <c r="AH340" i="2" s="1"/>
  <c r="AL340" i="2" s="1"/>
  <c r="BC340" i="2"/>
  <c r="BD340" i="2"/>
  <c r="BE340" i="2"/>
  <c r="BF340" i="2"/>
  <c r="BI340" i="2" s="1"/>
  <c r="BK340" i="2"/>
  <c r="J341" i="2"/>
  <c r="K341" i="2"/>
  <c r="X341" i="2"/>
  <c r="AB341" i="2" s="1"/>
  <c r="AF341" i="2" s="1"/>
  <c r="AJ341" i="2" s="1"/>
  <c r="Y341" i="2"/>
  <c r="AC341" i="2" s="1"/>
  <c r="AG341" i="2" s="1"/>
  <c r="AK341" i="2" s="1"/>
  <c r="Z341" i="2"/>
  <c r="AD341" i="2" s="1"/>
  <c r="AH341" i="2" s="1"/>
  <c r="AL341" i="2" s="1"/>
  <c r="BA341" i="2"/>
  <c r="BC341" i="2"/>
  <c r="BD341" i="2"/>
  <c r="BE341" i="2"/>
  <c r="BF341" i="2"/>
  <c r="BI341" i="2" s="1"/>
  <c r="BK341" i="2"/>
  <c r="J342" i="2"/>
  <c r="K342" i="2"/>
  <c r="X342" i="2"/>
  <c r="AB342" i="2" s="1"/>
  <c r="AF342" i="2" s="1"/>
  <c r="AJ342" i="2" s="1"/>
  <c r="Y342" i="2"/>
  <c r="AC342" i="2" s="1"/>
  <c r="AG342" i="2" s="1"/>
  <c r="AK342" i="2" s="1"/>
  <c r="Z342" i="2"/>
  <c r="AD342" i="2" s="1"/>
  <c r="AH342" i="2" s="1"/>
  <c r="AL342" i="2" s="1"/>
  <c r="AY342" i="2"/>
  <c r="AY341" i="2" s="1"/>
  <c r="BA342" i="2"/>
  <c r="BC342" i="2"/>
  <c r="BD342" i="2"/>
  <c r="BE342" i="2"/>
  <c r="BF342" i="2"/>
  <c r="BI342" i="2" s="1"/>
  <c r="BK342" i="2"/>
  <c r="J343" i="2"/>
  <c r="K343" i="2"/>
  <c r="X343" i="2"/>
  <c r="AB343" i="2" s="1"/>
  <c r="AF343" i="2" s="1"/>
  <c r="AJ343" i="2" s="1"/>
  <c r="Y343" i="2"/>
  <c r="AC343" i="2" s="1"/>
  <c r="AG343" i="2" s="1"/>
  <c r="AK343" i="2" s="1"/>
  <c r="Z343" i="2"/>
  <c r="AD343" i="2" s="1"/>
  <c r="AH343" i="2" s="1"/>
  <c r="AL343" i="2" s="1"/>
  <c r="AN343" i="2" s="1"/>
  <c r="AY343" i="2"/>
  <c r="BA343" i="2"/>
  <c r="BC343" i="2"/>
  <c r="BD343" i="2"/>
  <c r="BE343" i="2"/>
  <c r="BF343" i="2"/>
  <c r="BK343" i="2"/>
  <c r="J344" i="2"/>
  <c r="K344" i="2"/>
  <c r="X344" i="2"/>
  <c r="AB344" i="2" s="1"/>
  <c r="AF344" i="2" s="1"/>
  <c r="AJ344" i="2" s="1"/>
  <c r="Y344" i="2"/>
  <c r="AC344" i="2" s="1"/>
  <c r="AG344" i="2" s="1"/>
  <c r="AK344" i="2" s="1"/>
  <c r="Z344" i="2"/>
  <c r="AD344" i="2" s="1"/>
  <c r="AH344" i="2" s="1"/>
  <c r="AL344" i="2" s="1"/>
  <c r="AY344" i="2"/>
  <c r="BA344" i="2"/>
  <c r="BC344" i="2"/>
  <c r="BD344" i="2"/>
  <c r="BE344" i="2"/>
  <c r="BF344" i="2"/>
  <c r="BI344" i="2" s="1"/>
  <c r="BK344" i="2"/>
  <c r="J345" i="2"/>
  <c r="K345" i="2"/>
  <c r="X345" i="2"/>
  <c r="AB345" i="2" s="1"/>
  <c r="AF345" i="2" s="1"/>
  <c r="AJ345" i="2" s="1"/>
  <c r="Y345" i="2"/>
  <c r="AC345" i="2" s="1"/>
  <c r="AG345" i="2" s="1"/>
  <c r="AK345" i="2" s="1"/>
  <c r="Z345" i="2"/>
  <c r="AD345" i="2" s="1"/>
  <c r="AH345" i="2" s="1"/>
  <c r="AL345" i="2" s="1"/>
  <c r="AY345" i="2"/>
  <c r="BA345" i="2"/>
  <c r="BC345" i="2"/>
  <c r="BD345" i="2"/>
  <c r="BE345" i="2"/>
  <c r="BF345" i="2"/>
  <c r="BI345" i="2" s="1"/>
  <c r="BK345" i="2"/>
  <c r="J346" i="2"/>
  <c r="K346" i="2"/>
  <c r="X346" i="2"/>
  <c r="AB346" i="2" s="1"/>
  <c r="AF346" i="2" s="1"/>
  <c r="AJ346" i="2" s="1"/>
  <c r="Y346" i="2"/>
  <c r="AC346" i="2" s="1"/>
  <c r="AG346" i="2" s="1"/>
  <c r="AK346" i="2" s="1"/>
  <c r="Z346" i="2"/>
  <c r="AD346" i="2" s="1"/>
  <c r="AH346" i="2" s="1"/>
  <c r="AL346" i="2" s="1"/>
  <c r="AY346" i="2"/>
  <c r="BA346" i="2"/>
  <c r="BC346" i="2"/>
  <c r="BD346" i="2"/>
  <c r="BE346" i="2"/>
  <c r="BF346" i="2"/>
  <c r="BI346" i="2" s="1"/>
  <c r="BK346" i="2"/>
  <c r="J347" i="2"/>
  <c r="K347" i="2"/>
  <c r="X347" i="2"/>
  <c r="AB347" i="2" s="1"/>
  <c r="AF347" i="2" s="1"/>
  <c r="AJ347" i="2" s="1"/>
  <c r="Y347" i="2"/>
  <c r="AC347" i="2" s="1"/>
  <c r="AG347" i="2" s="1"/>
  <c r="AK347" i="2" s="1"/>
  <c r="Z347" i="2"/>
  <c r="AD347" i="2" s="1"/>
  <c r="AH347" i="2" s="1"/>
  <c r="AL347" i="2" s="1"/>
  <c r="AY347" i="2"/>
  <c r="BC347" i="2"/>
  <c r="BD347" i="2"/>
  <c r="BE347" i="2"/>
  <c r="BF347" i="2"/>
  <c r="BI347" i="2" s="1"/>
  <c r="BK347" i="2"/>
  <c r="J348" i="2"/>
  <c r="K348" i="2"/>
  <c r="X348" i="2"/>
  <c r="AB348" i="2" s="1"/>
  <c r="AF348" i="2" s="1"/>
  <c r="AJ348" i="2" s="1"/>
  <c r="Y348" i="2"/>
  <c r="AC348" i="2" s="1"/>
  <c r="AG348" i="2" s="1"/>
  <c r="AK348" i="2" s="1"/>
  <c r="Z348" i="2"/>
  <c r="AD348" i="2" s="1"/>
  <c r="AH348" i="2" s="1"/>
  <c r="AL348" i="2" s="1"/>
  <c r="AY348" i="2"/>
  <c r="BC348" i="2"/>
  <c r="BD348" i="2"/>
  <c r="BE348" i="2"/>
  <c r="BF348" i="2"/>
  <c r="BI348" i="2" s="1"/>
  <c r="BK348" i="2"/>
  <c r="J349" i="2"/>
  <c r="K349" i="2"/>
  <c r="X349" i="2"/>
  <c r="AB349" i="2" s="1"/>
  <c r="AF349" i="2" s="1"/>
  <c r="AJ349" i="2" s="1"/>
  <c r="Y349" i="2"/>
  <c r="AC349" i="2" s="1"/>
  <c r="AG349" i="2" s="1"/>
  <c r="AK349" i="2" s="1"/>
  <c r="Z349" i="2"/>
  <c r="AD349" i="2" s="1"/>
  <c r="AH349" i="2" s="1"/>
  <c r="AL349" i="2" s="1"/>
  <c r="BC349" i="2"/>
  <c r="BD349" i="2"/>
  <c r="BE349" i="2"/>
  <c r="BF349" i="2"/>
  <c r="BI349" i="2" s="1"/>
  <c r="BK349" i="2"/>
  <c r="J350" i="2"/>
  <c r="K350" i="2"/>
  <c r="X350" i="2"/>
  <c r="AB350" i="2" s="1"/>
  <c r="AF350" i="2" s="1"/>
  <c r="AJ350" i="2" s="1"/>
  <c r="Y350" i="2"/>
  <c r="AC350" i="2" s="1"/>
  <c r="AG350" i="2" s="1"/>
  <c r="AK350" i="2" s="1"/>
  <c r="Z350" i="2"/>
  <c r="AD350" i="2" s="1"/>
  <c r="AH350" i="2" s="1"/>
  <c r="AL350" i="2" s="1"/>
  <c r="BC350" i="2"/>
  <c r="BD350" i="2"/>
  <c r="BE350" i="2"/>
  <c r="BF350" i="2"/>
  <c r="BI350" i="2" s="1"/>
  <c r="BK350" i="2"/>
  <c r="J351" i="2"/>
  <c r="K351" i="2"/>
  <c r="X351" i="2"/>
  <c r="AB351" i="2" s="1"/>
  <c r="AF351" i="2" s="1"/>
  <c r="AJ351" i="2" s="1"/>
  <c r="Y351" i="2"/>
  <c r="AC351" i="2" s="1"/>
  <c r="AG351" i="2" s="1"/>
  <c r="AK351" i="2" s="1"/>
  <c r="Z351" i="2"/>
  <c r="AD351" i="2" s="1"/>
  <c r="AH351" i="2" s="1"/>
  <c r="AL351" i="2" s="1"/>
  <c r="BC351" i="2"/>
  <c r="BD351" i="2"/>
  <c r="BE351" i="2"/>
  <c r="BF351" i="2"/>
  <c r="BI351" i="2" s="1"/>
  <c r="BK351" i="2"/>
  <c r="J352" i="2"/>
  <c r="K352" i="2"/>
  <c r="X352" i="2"/>
  <c r="AB352" i="2" s="1"/>
  <c r="AF352" i="2" s="1"/>
  <c r="AJ352" i="2" s="1"/>
  <c r="Y352" i="2"/>
  <c r="AC352" i="2" s="1"/>
  <c r="AG352" i="2" s="1"/>
  <c r="AK352" i="2" s="1"/>
  <c r="Z352" i="2"/>
  <c r="AD352" i="2" s="1"/>
  <c r="AH352" i="2" s="1"/>
  <c r="AL352" i="2" s="1"/>
  <c r="BC352" i="2"/>
  <c r="BD352" i="2"/>
  <c r="BE352" i="2"/>
  <c r="BF352" i="2"/>
  <c r="BI352" i="2" s="1"/>
  <c r="BK352" i="2"/>
  <c r="J353" i="2"/>
  <c r="K353" i="2"/>
  <c r="X353" i="2"/>
  <c r="AB353" i="2" s="1"/>
  <c r="AF353" i="2" s="1"/>
  <c r="AJ353" i="2" s="1"/>
  <c r="Y353" i="2"/>
  <c r="AC353" i="2" s="1"/>
  <c r="AG353" i="2" s="1"/>
  <c r="AK353" i="2" s="1"/>
  <c r="Z353" i="2"/>
  <c r="AD353" i="2" s="1"/>
  <c r="AH353" i="2" s="1"/>
  <c r="AL353" i="2" s="1"/>
  <c r="BC353" i="2"/>
  <c r="BD353" i="2"/>
  <c r="BE353" i="2"/>
  <c r="BF353" i="2"/>
  <c r="BI353" i="2" s="1"/>
  <c r="BK353" i="2"/>
  <c r="J354" i="2"/>
  <c r="K354" i="2"/>
  <c r="X354" i="2"/>
  <c r="AB354" i="2" s="1"/>
  <c r="AF354" i="2" s="1"/>
  <c r="AJ354" i="2" s="1"/>
  <c r="Y354" i="2"/>
  <c r="AC354" i="2" s="1"/>
  <c r="AG354" i="2" s="1"/>
  <c r="AK354" i="2" s="1"/>
  <c r="Z354" i="2"/>
  <c r="AD354" i="2" s="1"/>
  <c r="AH354" i="2" s="1"/>
  <c r="AL354" i="2" s="1"/>
  <c r="BC354" i="2"/>
  <c r="BD354" i="2"/>
  <c r="BE354" i="2"/>
  <c r="BF354" i="2"/>
  <c r="BI354" i="2" s="1"/>
  <c r="BK354" i="2"/>
  <c r="J355" i="2"/>
  <c r="K355" i="2"/>
  <c r="X355" i="2"/>
  <c r="AB355" i="2" s="1"/>
  <c r="AF355" i="2" s="1"/>
  <c r="AJ355" i="2" s="1"/>
  <c r="Y355" i="2"/>
  <c r="AC355" i="2" s="1"/>
  <c r="AG355" i="2" s="1"/>
  <c r="AK355" i="2" s="1"/>
  <c r="Z355" i="2"/>
  <c r="AD355" i="2" s="1"/>
  <c r="AH355" i="2" s="1"/>
  <c r="AL355" i="2" s="1"/>
  <c r="BC355" i="2"/>
  <c r="BD355" i="2"/>
  <c r="BE355" i="2"/>
  <c r="BF355" i="2"/>
  <c r="BI355" i="2" s="1"/>
  <c r="BK355" i="2"/>
  <c r="J356" i="2"/>
  <c r="K356" i="2"/>
  <c r="X356" i="2"/>
  <c r="AB356" i="2" s="1"/>
  <c r="AF356" i="2" s="1"/>
  <c r="AJ356" i="2" s="1"/>
  <c r="Y356" i="2"/>
  <c r="AC356" i="2" s="1"/>
  <c r="AG356" i="2" s="1"/>
  <c r="AK356" i="2" s="1"/>
  <c r="Z356" i="2"/>
  <c r="AD356" i="2" s="1"/>
  <c r="AH356" i="2" s="1"/>
  <c r="AL356" i="2" s="1"/>
  <c r="BC356" i="2"/>
  <c r="BD356" i="2"/>
  <c r="BE356" i="2"/>
  <c r="BF356" i="2"/>
  <c r="BI356" i="2" s="1"/>
  <c r="BK356" i="2"/>
  <c r="J357" i="2"/>
  <c r="K357" i="2"/>
  <c r="X357" i="2"/>
  <c r="AB357" i="2" s="1"/>
  <c r="AF357" i="2" s="1"/>
  <c r="AJ357" i="2" s="1"/>
  <c r="Y357" i="2"/>
  <c r="AC357" i="2" s="1"/>
  <c r="AG357" i="2" s="1"/>
  <c r="AK357" i="2" s="1"/>
  <c r="Z357" i="2"/>
  <c r="AD357" i="2" s="1"/>
  <c r="AH357" i="2" s="1"/>
  <c r="AL357" i="2" s="1"/>
  <c r="BC357" i="2"/>
  <c r="BD357" i="2"/>
  <c r="BE357" i="2"/>
  <c r="BF357" i="2"/>
  <c r="BI357" i="2" s="1"/>
  <c r="BK357" i="2"/>
  <c r="J358" i="2"/>
  <c r="K358" i="2"/>
  <c r="X358" i="2"/>
  <c r="AB358" i="2" s="1"/>
  <c r="AF358" i="2" s="1"/>
  <c r="AJ358" i="2" s="1"/>
  <c r="Y358" i="2"/>
  <c r="AC358" i="2" s="1"/>
  <c r="AG358" i="2" s="1"/>
  <c r="AK358" i="2" s="1"/>
  <c r="Z358" i="2"/>
  <c r="AD358" i="2" s="1"/>
  <c r="AH358" i="2" s="1"/>
  <c r="AL358" i="2" s="1"/>
  <c r="BC358" i="2"/>
  <c r="BD358" i="2"/>
  <c r="BE358" i="2"/>
  <c r="BF358" i="2"/>
  <c r="BK358" i="2"/>
  <c r="J359" i="2"/>
  <c r="K359" i="2"/>
  <c r="X359" i="2"/>
  <c r="AB359" i="2" s="1"/>
  <c r="AF359" i="2" s="1"/>
  <c r="AJ359" i="2" s="1"/>
  <c r="Y359" i="2"/>
  <c r="AC359" i="2" s="1"/>
  <c r="AG359" i="2" s="1"/>
  <c r="AK359" i="2" s="1"/>
  <c r="Z359" i="2"/>
  <c r="AD359" i="2" s="1"/>
  <c r="AH359" i="2" s="1"/>
  <c r="AL359" i="2" s="1"/>
  <c r="BC359" i="2"/>
  <c r="BD359" i="2"/>
  <c r="BE359" i="2"/>
  <c r="BF359" i="2"/>
  <c r="BK359" i="2"/>
  <c r="J360" i="2"/>
  <c r="K360" i="2"/>
  <c r="X360" i="2"/>
  <c r="AB360" i="2" s="1"/>
  <c r="AF360" i="2" s="1"/>
  <c r="AJ360" i="2" s="1"/>
  <c r="Y360" i="2"/>
  <c r="AC360" i="2" s="1"/>
  <c r="AG360" i="2" s="1"/>
  <c r="AK360" i="2" s="1"/>
  <c r="Z360" i="2"/>
  <c r="AD360" i="2" s="1"/>
  <c r="AH360" i="2" s="1"/>
  <c r="AL360" i="2" s="1"/>
  <c r="BC360" i="2"/>
  <c r="BD360" i="2"/>
  <c r="BE360" i="2"/>
  <c r="BF360" i="2"/>
  <c r="BI360" i="2" s="1"/>
  <c r="BK360" i="2"/>
  <c r="J361" i="2"/>
  <c r="K361" i="2"/>
  <c r="X361" i="2"/>
  <c r="AB361" i="2" s="1"/>
  <c r="AF361" i="2" s="1"/>
  <c r="AJ361" i="2" s="1"/>
  <c r="Y361" i="2"/>
  <c r="AC361" i="2" s="1"/>
  <c r="AG361" i="2" s="1"/>
  <c r="AK361" i="2" s="1"/>
  <c r="Z361" i="2"/>
  <c r="AD361" i="2" s="1"/>
  <c r="AH361" i="2" s="1"/>
  <c r="AL361" i="2" s="1"/>
  <c r="BC361" i="2"/>
  <c r="BD361" i="2"/>
  <c r="BE361" i="2"/>
  <c r="BF361" i="2"/>
  <c r="BI361" i="2" s="1"/>
  <c r="BK361" i="2"/>
  <c r="J362" i="2"/>
  <c r="K362" i="2"/>
  <c r="X362" i="2"/>
  <c r="AB362" i="2" s="1"/>
  <c r="AF362" i="2" s="1"/>
  <c r="AJ362" i="2" s="1"/>
  <c r="Y362" i="2"/>
  <c r="AC362" i="2" s="1"/>
  <c r="AG362" i="2" s="1"/>
  <c r="AK362" i="2" s="1"/>
  <c r="Z362" i="2"/>
  <c r="AD362" i="2" s="1"/>
  <c r="AH362" i="2" s="1"/>
  <c r="AL362" i="2" s="1"/>
  <c r="BC362" i="2"/>
  <c r="BD362" i="2"/>
  <c r="BE362" i="2"/>
  <c r="BF362" i="2"/>
  <c r="BK362" i="2"/>
  <c r="J363" i="2"/>
  <c r="K363" i="2"/>
  <c r="X363" i="2"/>
  <c r="AB363" i="2" s="1"/>
  <c r="AF363" i="2" s="1"/>
  <c r="AJ363" i="2" s="1"/>
  <c r="Y363" i="2"/>
  <c r="AC363" i="2" s="1"/>
  <c r="AG363" i="2" s="1"/>
  <c r="AK363" i="2" s="1"/>
  <c r="Z363" i="2"/>
  <c r="AD363" i="2" s="1"/>
  <c r="AH363" i="2" s="1"/>
  <c r="AL363" i="2" s="1"/>
  <c r="BC363" i="2"/>
  <c r="BD363" i="2"/>
  <c r="BE363" i="2"/>
  <c r="BF363" i="2"/>
  <c r="BI363" i="2" s="1"/>
  <c r="BK363" i="2"/>
  <c r="J364" i="2"/>
  <c r="K364" i="2"/>
  <c r="X364" i="2"/>
  <c r="AB364" i="2" s="1"/>
  <c r="AF364" i="2" s="1"/>
  <c r="AJ364" i="2" s="1"/>
  <c r="Y364" i="2"/>
  <c r="AC364" i="2" s="1"/>
  <c r="AG364" i="2" s="1"/>
  <c r="AK364" i="2" s="1"/>
  <c r="Z364" i="2"/>
  <c r="AD364" i="2" s="1"/>
  <c r="AH364" i="2" s="1"/>
  <c r="AL364" i="2" s="1"/>
  <c r="BC364" i="2"/>
  <c r="BD364" i="2"/>
  <c r="BE364" i="2"/>
  <c r="BF364" i="2"/>
  <c r="BI364" i="2" s="1"/>
  <c r="BK364" i="2"/>
  <c r="J365" i="2"/>
  <c r="K365" i="2"/>
  <c r="X365" i="2"/>
  <c r="AB365" i="2" s="1"/>
  <c r="AF365" i="2" s="1"/>
  <c r="AJ365" i="2" s="1"/>
  <c r="Y365" i="2"/>
  <c r="AC365" i="2" s="1"/>
  <c r="AG365" i="2" s="1"/>
  <c r="AK365" i="2" s="1"/>
  <c r="Z365" i="2"/>
  <c r="AD365" i="2" s="1"/>
  <c r="AH365" i="2" s="1"/>
  <c r="AL365" i="2" s="1"/>
  <c r="BC365" i="2"/>
  <c r="BD365" i="2"/>
  <c r="BE365" i="2"/>
  <c r="BF365" i="2"/>
  <c r="BI365" i="2" s="1"/>
  <c r="BK365" i="2"/>
  <c r="J366" i="2"/>
  <c r="K366" i="2"/>
  <c r="X366" i="2"/>
  <c r="AB366" i="2" s="1"/>
  <c r="AF366" i="2" s="1"/>
  <c r="AJ366" i="2" s="1"/>
  <c r="Y366" i="2"/>
  <c r="AC366" i="2" s="1"/>
  <c r="AG366" i="2" s="1"/>
  <c r="AK366" i="2" s="1"/>
  <c r="Z366" i="2"/>
  <c r="AD366" i="2" s="1"/>
  <c r="AH366" i="2" s="1"/>
  <c r="AL366" i="2" s="1"/>
  <c r="BC366" i="2"/>
  <c r="BD366" i="2"/>
  <c r="BE366" i="2"/>
  <c r="BF366" i="2"/>
  <c r="BI366" i="2" s="1"/>
  <c r="BK366" i="2"/>
  <c r="J367" i="2"/>
  <c r="K367" i="2"/>
  <c r="X367" i="2"/>
  <c r="AB367" i="2" s="1"/>
  <c r="AF367" i="2" s="1"/>
  <c r="AJ367" i="2" s="1"/>
  <c r="Y367" i="2"/>
  <c r="AC367" i="2" s="1"/>
  <c r="AG367" i="2" s="1"/>
  <c r="AK367" i="2" s="1"/>
  <c r="Z367" i="2"/>
  <c r="AD367" i="2" s="1"/>
  <c r="AH367" i="2" s="1"/>
  <c r="AL367" i="2" s="1"/>
  <c r="BC367" i="2"/>
  <c r="BD367" i="2"/>
  <c r="BE367" i="2"/>
  <c r="BF367" i="2"/>
  <c r="BI367" i="2" s="1"/>
  <c r="BK367" i="2"/>
  <c r="J368" i="2"/>
  <c r="K368" i="2"/>
  <c r="X368" i="2"/>
  <c r="AB368" i="2" s="1"/>
  <c r="AF368" i="2" s="1"/>
  <c r="AJ368" i="2" s="1"/>
  <c r="Y368" i="2"/>
  <c r="AC368" i="2" s="1"/>
  <c r="AG368" i="2" s="1"/>
  <c r="AK368" i="2" s="1"/>
  <c r="Z368" i="2"/>
  <c r="AD368" i="2" s="1"/>
  <c r="AH368" i="2" s="1"/>
  <c r="AL368" i="2" s="1"/>
  <c r="BC368" i="2"/>
  <c r="BD368" i="2"/>
  <c r="BE368" i="2"/>
  <c r="BF368" i="2"/>
  <c r="BI368" i="2" s="1"/>
  <c r="BK368" i="2"/>
  <c r="J369" i="2"/>
  <c r="K369" i="2"/>
  <c r="X369" i="2"/>
  <c r="AB369" i="2" s="1"/>
  <c r="AF369" i="2" s="1"/>
  <c r="AJ369" i="2" s="1"/>
  <c r="Y369" i="2"/>
  <c r="AC369" i="2" s="1"/>
  <c r="AG369" i="2" s="1"/>
  <c r="AK369" i="2" s="1"/>
  <c r="Z369" i="2"/>
  <c r="AD369" i="2" s="1"/>
  <c r="AH369" i="2" s="1"/>
  <c r="AL369" i="2" s="1"/>
  <c r="BC369" i="2"/>
  <c r="BD369" i="2"/>
  <c r="BE369" i="2"/>
  <c r="BF369" i="2"/>
  <c r="BK369" i="2"/>
  <c r="J370" i="2"/>
  <c r="K370" i="2"/>
  <c r="X370" i="2"/>
  <c r="AB370" i="2" s="1"/>
  <c r="AF370" i="2" s="1"/>
  <c r="AJ370" i="2" s="1"/>
  <c r="Y370" i="2"/>
  <c r="AC370" i="2" s="1"/>
  <c r="AG370" i="2" s="1"/>
  <c r="AK370" i="2" s="1"/>
  <c r="Z370" i="2"/>
  <c r="AD370" i="2" s="1"/>
  <c r="AH370" i="2" s="1"/>
  <c r="AL370" i="2" s="1"/>
  <c r="BC370" i="2"/>
  <c r="BD370" i="2"/>
  <c r="BE370" i="2"/>
  <c r="BF370" i="2"/>
  <c r="BI370" i="2" s="1"/>
  <c r="BK370" i="2"/>
  <c r="J371" i="2"/>
  <c r="K371" i="2"/>
  <c r="X371" i="2"/>
  <c r="AB371" i="2" s="1"/>
  <c r="AF371" i="2" s="1"/>
  <c r="AJ371" i="2" s="1"/>
  <c r="Y371" i="2"/>
  <c r="AC371" i="2" s="1"/>
  <c r="AG371" i="2" s="1"/>
  <c r="AK371" i="2" s="1"/>
  <c r="Z371" i="2"/>
  <c r="AD371" i="2" s="1"/>
  <c r="AH371" i="2" s="1"/>
  <c r="AL371" i="2" s="1"/>
  <c r="BC371" i="2"/>
  <c r="BD371" i="2"/>
  <c r="BE371" i="2"/>
  <c r="BF371" i="2"/>
  <c r="BI371" i="2" s="1"/>
  <c r="BK371" i="2"/>
  <c r="J372" i="2"/>
  <c r="K372" i="2"/>
  <c r="X372" i="2"/>
  <c r="AB372" i="2" s="1"/>
  <c r="AF372" i="2" s="1"/>
  <c r="AJ372" i="2" s="1"/>
  <c r="Y372" i="2"/>
  <c r="AC372" i="2" s="1"/>
  <c r="AG372" i="2" s="1"/>
  <c r="AK372" i="2" s="1"/>
  <c r="Z372" i="2"/>
  <c r="AD372" i="2" s="1"/>
  <c r="AH372" i="2" s="1"/>
  <c r="AL372" i="2" s="1"/>
  <c r="BC372" i="2"/>
  <c r="BD372" i="2"/>
  <c r="BE372" i="2"/>
  <c r="BF372" i="2"/>
  <c r="BI372" i="2" s="1"/>
  <c r="BK372" i="2"/>
  <c r="J373" i="2"/>
  <c r="K373" i="2"/>
  <c r="X373" i="2"/>
  <c r="AB373" i="2" s="1"/>
  <c r="AF373" i="2" s="1"/>
  <c r="AJ373" i="2" s="1"/>
  <c r="Y373" i="2"/>
  <c r="AC373" i="2" s="1"/>
  <c r="AG373" i="2" s="1"/>
  <c r="AK373" i="2" s="1"/>
  <c r="Z373" i="2"/>
  <c r="AD373" i="2" s="1"/>
  <c r="AH373" i="2" s="1"/>
  <c r="AL373" i="2" s="1"/>
  <c r="BC373" i="2"/>
  <c r="BD373" i="2"/>
  <c r="BE373" i="2"/>
  <c r="BF373" i="2"/>
  <c r="BI373" i="2" s="1"/>
  <c r="BK373" i="2"/>
  <c r="J374" i="2"/>
  <c r="K374" i="2"/>
  <c r="X374" i="2"/>
  <c r="AB374" i="2" s="1"/>
  <c r="AF374" i="2" s="1"/>
  <c r="AJ374" i="2" s="1"/>
  <c r="Y374" i="2"/>
  <c r="AC374" i="2" s="1"/>
  <c r="AG374" i="2" s="1"/>
  <c r="AK374" i="2" s="1"/>
  <c r="Z374" i="2"/>
  <c r="AD374" i="2" s="1"/>
  <c r="AH374" i="2" s="1"/>
  <c r="AL374" i="2" s="1"/>
  <c r="BC374" i="2"/>
  <c r="BD374" i="2"/>
  <c r="BE374" i="2"/>
  <c r="BF374" i="2"/>
  <c r="BI374" i="2" s="1"/>
  <c r="BK374" i="2"/>
  <c r="J375" i="2"/>
  <c r="K375" i="2"/>
  <c r="X375" i="2"/>
  <c r="AB375" i="2" s="1"/>
  <c r="AF375" i="2" s="1"/>
  <c r="AJ375" i="2" s="1"/>
  <c r="Y375" i="2"/>
  <c r="AC375" i="2" s="1"/>
  <c r="AG375" i="2" s="1"/>
  <c r="AK375" i="2" s="1"/>
  <c r="Z375" i="2"/>
  <c r="AD375" i="2" s="1"/>
  <c r="AH375" i="2" s="1"/>
  <c r="AL375" i="2" s="1"/>
  <c r="BC375" i="2"/>
  <c r="BD375" i="2"/>
  <c r="BE375" i="2"/>
  <c r="BF375" i="2"/>
  <c r="BI375" i="2" s="1"/>
  <c r="BK375" i="2"/>
  <c r="J376" i="2"/>
  <c r="K376" i="2"/>
  <c r="X376" i="2"/>
  <c r="AB376" i="2" s="1"/>
  <c r="AF376" i="2" s="1"/>
  <c r="AJ376" i="2" s="1"/>
  <c r="Y376" i="2"/>
  <c r="AC376" i="2" s="1"/>
  <c r="AG376" i="2" s="1"/>
  <c r="AK376" i="2" s="1"/>
  <c r="Z376" i="2"/>
  <c r="AD376" i="2" s="1"/>
  <c r="AH376" i="2" s="1"/>
  <c r="AL376" i="2" s="1"/>
  <c r="BC376" i="2"/>
  <c r="BD376" i="2"/>
  <c r="BE376" i="2"/>
  <c r="BF376" i="2"/>
  <c r="BI376" i="2" s="1"/>
  <c r="BK376" i="2"/>
  <c r="J377" i="2"/>
  <c r="K377" i="2"/>
  <c r="X377" i="2"/>
  <c r="AB377" i="2" s="1"/>
  <c r="AF377" i="2" s="1"/>
  <c r="AJ377" i="2" s="1"/>
  <c r="Y377" i="2"/>
  <c r="AC377" i="2" s="1"/>
  <c r="AG377" i="2" s="1"/>
  <c r="AK377" i="2" s="1"/>
  <c r="Z377" i="2"/>
  <c r="AD377" i="2" s="1"/>
  <c r="AH377" i="2" s="1"/>
  <c r="AL377" i="2" s="1"/>
  <c r="BC377" i="2"/>
  <c r="BD377" i="2"/>
  <c r="BE377" i="2"/>
  <c r="BF377" i="2"/>
  <c r="BI377" i="2" s="1"/>
  <c r="BK377" i="2"/>
  <c r="J378" i="2"/>
  <c r="K378" i="2"/>
  <c r="X378" i="2"/>
  <c r="AB378" i="2" s="1"/>
  <c r="AF378" i="2" s="1"/>
  <c r="AJ378" i="2" s="1"/>
  <c r="Y378" i="2"/>
  <c r="AC378" i="2" s="1"/>
  <c r="AG378" i="2" s="1"/>
  <c r="AK378" i="2" s="1"/>
  <c r="Z378" i="2"/>
  <c r="AD378" i="2" s="1"/>
  <c r="AH378" i="2" s="1"/>
  <c r="AL378" i="2" s="1"/>
  <c r="BC378" i="2"/>
  <c r="BD378" i="2"/>
  <c r="BE378" i="2"/>
  <c r="BF378" i="2"/>
  <c r="BI378" i="2" s="1"/>
  <c r="BK378" i="2"/>
  <c r="J379" i="2"/>
  <c r="K379" i="2"/>
  <c r="X379" i="2"/>
  <c r="AB379" i="2" s="1"/>
  <c r="AF379" i="2" s="1"/>
  <c r="AJ379" i="2" s="1"/>
  <c r="Y379" i="2"/>
  <c r="AC379" i="2" s="1"/>
  <c r="AG379" i="2" s="1"/>
  <c r="AK379" i="2" s="1"/>
  <c r="Z379" i="2"/>
  <c r="AD379" i="2" s="1"/>
  <c r="AH379" i="2" s="1"/>
  <c r="AL379" i="2" s="1"/>
  <c r="BC379" i="2"/>
  <c r="BD379" i="2"/>
  <c r="BE379" i="2"/>
  <c r="BF379" i="2"/>
  <c r="BI379" i="2" s="1"/>
  <c r="BK379" i="2"/>
  <c r="J380" i="2"/>
  <c r="K380" i="2"/>
  <c r="X380" i="2"/>
  <c r="AB380" i="2" s="1"/>
  <c r="AF380" i="2" s="1"/>
  <c r="AJ380" i="2" s="1"/>
  <c r="Y380" i="2"/>
  <c r="AC380" i="2" s="1"/>
  <c r="AG380" i="2" s="1"/>
  <c r="AK380" i="2" s="1"/>
  <c r="Z380" i="2"/>
  <c r="AD380" i="2" s="1"/>
  <c r="AH380" i="2" s="1"/>
  <c r="AL380" i="2" s="1"/>
  <c r="BC380" i="2"/>
  <c r="BD380" i="2"/>
  <c r="BE380" i="2"/>
  <c r="BF380" i="2"/>
  <c r="BI380" i="2" s="1"/>
  <c r="BK380" i="2"/>
  <c r="J381" i="2"/>
  <c r="K381" i="2"/>
  <c r="X381" i="2"/>
  <c r="AB381" i="2" s="1"/>
  <c r="AF381" i="2" s="1"/>
  <c r="AJ381" i="2" s="1"/>
  <c r="Y381" i="2"/>
  <c r="AC381" i="2" s="1"/>
  <c r="AG381" i="2" s="1"/>
  <c r="AK381" i="2" s="1"/>
  <c r="Z381" i="2"/>
  <c r="AD381" i="2" s="1"/>
  <c r="AH381" i="2" s="1"/>
  <c r="AL381" i="2" s="1"/>
  <c r="BC381" i="2"/>
  <c r="BD381" i="2"/>
  <c r="BE381" i="2"/>
  <c r="BF381" i="2"/>
  <c r="BI381" i="2" s="1"/>
  <c r="BK381" i="2"/>
  <c r="J382" i="2"/>
  <c r="K382" i="2"/>
  <c r="X382" i="2"/>
  <c r="AB382" i="2" s="1"/>
  <c r="AF382" i="2" s="1"/>
  <c r="AJ382" i="2" s="1"/>
  <c r="Y382" i="2"/>
  <c r="AC382" i="2" s="1"/>
  <c r="AG382" i="2" s="1"/>
  <c r="AK382" i="2" s="1"/>
  <c r="Z382" i="2"/>
  <c r="AD382" i="2" s="1"/>
  <c r="AH382" i="2" s="1"/>
  <c r="AL382" i="2" s="1"/>
  <c r="BC382" i="2"/>
  <c r="BD382" i="2"/>
  <c r="BE382" i="2"/>
  <c r="BF382" i="2"/>
  <c r="BI382" i="2" s="1"/>
  <c r="BK382" i="2"/>
  <c r="J383" i="2"/>
  <c r="K383" i="2"/>
  <c r="X383" i="2"/>
  <c r="AB383" i="2" s="1"/>
  <c r="AF383" i="2" s="1"/>
  <c r="AJ383" i="2" s="1"/>
  <c r="Y383" i="2"/>
  <c r="AC383" i="2" s="1"/>
  <c r="AG383" i="2" s="1"/>
  <c r="AK383" i="2" s="1"/>
  <c r="Z383" i="2"/>
  <c r="AD383" i="2" s="1"/>
  <c r="AH383" i="2" s="1"/>
  <c r="AL383" i="2" s="1"/>
  <c r="BC383" i="2"/>
  <c r="BD383" i="2"/>
  <c r="BE383" i="2"/>
  <c r="BF383" i="2"/>
  <c r="BI383" i="2" s="1"/>
  <c r="BK383" i="2"/>
  <c r="J384" i="2"/>
  <c r="K384" i="2"/>
  <c r="X384" i="2"/>
  <c r="AB384" i="2" s="1"/>
  <c r="AF384" i="2" s="1"/>
  <c r="AJ384" i="2" s="1"/>
  <c r="Y384" i="2"/>
  <c r="AC384" i="2" s="1"/>
  <c r="AG384" i="2" s="1"/>
  <c r="AK384" i="2" s="1"/>
  <c r="Z384" i="2"/>
  <c r="AD384" i="2" s="1"/>
  <c r="AH384" i="2" s="1"/>
  <c r="AL384" i="2" s="1"/>
  <c r="BC384" i="2"/>
  <c r="BD384" i="2"/>
  <c r="BE384" i="2"/>
  <c r="BF384" i="2"/>
  <c r="BI384" i="2" s="1"/>
  <c r="BK384" i="2"/>
  <c r="J385" i="2"/>
  <c r="K385" i="2"/>
  <c r="X385" i="2"/>
  <c r="AB385" i="2" s="1"/>
  <c r="AF385" i="2" s="1"/>
  <c r="AJ385" i="2" s="1"/>
  <c r="Y385" i="2"/>
  <c r="AC385" i="2" s="1"/>
  <c r="AG385" i="2" s="1"/>
  <c r="AK385" i="2" s="1"/>
  <c r="Z385" i="2"/>
  <c r="AD385" i="2" s="1"/>
  <c r="AH385" i="2" s="1"/>
  <c r="AL385" i="2" s="1"/>
  <c r="BC385" i="2"/>
  <c r="BD385" i="2"/>
  <c r="BE385" i="2"/>
  <c r="BF385" i="2"/>
  <c r="BK385" i="2"/>
  <c r="J386" i="2"/>
  <c r="K386" i="2"/>
  <c r="X386" i="2"/>
  <c r="AB386" i="2" s="1"/>
  <c r="AF386" i="2" s="1"/>
  <c r="AJ386" i="2" s="1"/>
  <c r="Y386" i="2"/>
  <c r="AC386" i="2" s="1"/>
  <c r="AG386" i="2" s="1"/>
  <c r="AK386" i="2" s="1"/>
  <c r="Z386" i="2"/>
  <c r="AD386" i="2" s="1"/>
  <c r="AH386" i="2" s="1"/>
  <c r="AL386" i="2" s="1"/>
  <c r="BC386" i="2"/>
  <c r="BD386" i="2"/>
  <c r="BE386" i="2"/>
  <c r="BF386" i="2"/>
  <c r="BI386" i="2" s="1"/>
  <c r="BK386" i="2"/>
  <c r="J387" i="2"/>
  <c r="K387" i="2"/>
  <c r="X387" i="2"/>
  <c r="AB387" i="2" s="1"/>
  <c r="AF387" i="2" s="1"/>
  <c r="AJ387" i="2" s="1"/>
  <c r="Y387" i="2"/>
  <c r="AC387" i="2" s="1"/>
  <c r="AG387" i="2" s="1"/>
  <c r="AK387" i="2" s="1"/>
  <c r="Z387" i="2"/>
  <c r="AD387" i="2" s="1"/>
  <c r="AH387" i="2" s="1"/>
  <c r="AL387" i="2" s="1"/>
  <c r="BC387" i="2"/>
  <c r="BD387" i="2"/>
  <c r="BE387" i="2"/>
  <c r="BF387" i="2"/>
  <c r="BI387" i="2" s="1"/>
  <c r="BK387" i="2"/>
  <c r="J388" i="2"/>
  <c r="K388" i="2"/>
  <c r="X388" i="2"/>
  <c r="AB388" i="2" s="1"/>
  <c r="AF388" i="2" s="1"/>
  <c r="AJ388" i="2" s="1"/>
  <c r="Y388" i="2"/>
  <c r="AC388" i="2" s="1"/>
  <c r="AG388" i="2" s="1"/>
  <c r="AK388" i="2" s="1"/>
  <c r="Z388" i="2"/>
  <c r="AD388" i="2" s="1"/>
  <c r="AH388" i="2" s="1"/>
  <c r="AL388" i="2" s="1"/>
  <c r="BC388" i="2"/>
  <c r="BD388" i="2"/>
  <c r="BE388" i="2"/>
  <c r="BF388" i="2"/>
  <c r="BI388" i="2" s="1"/>
  <c r="BK388" i="2"/>
  <c r="J389" i="2"/>
  <c r="K389" i="2"/>
  <c r="X389" i="2"/>
  <c r="AB389" i="2" s="1"/>
  <c r="AF389" i="2" s="1"/>
  <c r="AJ389" i="2" s="1"/>
  <c r="Y389" i="2"/>
  <c r="AC389" i="2" s="1"/>
  <c r="AG389" i="2" s="1"/>
  <c r="AK389" i="2" s="1"/>
  <c r="Z389" i="2"/>
  <c r="AD389" i="2" s="1"/>
  <c r="AH389" i="2" s="1"/>
  <c r="AL389" i="2" s="1"/>
  <c r="BC389" i="2"/>
  <c r="BD389" i="2"/>
  <c r="BE389" i="2"/>
  <c r="BF389" i="2"/>
  <c r="BK389" i="2"/>
  <c r="K390" i="2"/>
  <c r="X390" i="2"/>
  <c r="AB390" i="2" s="1"/>
  <c r="AF390" i="2" s="1"/>
  <c r="AJ390" i="2" s="1"/>
  <c r="Y390" i="2"/>
  <c r="AC390" i="2" s="1"/>
  <c r="AG390" i="2" s="1"/>
  <c r="AK390" i="2" s="1"/>
  <c r="Z390" i="2"/>
  <c r="AD390" i="2" s="1"/>
  <c r="AH390" i="2" s="1"/>
  <c r="AL390" i="2" s="1"/>
  <c r="BD390" i="2"/>
  <c r="BE390" i="2"/>
  <c r="BF390" i="2"/>
  <c r="BI390" i="2" s="1"/>
  <c r="BK390" i="2"/>
  <c r="K391" i="2"/>
  <c r="X391" i="2"/>
  <c r="AB391" i="2" s="1"/>
  <c r="AF391" i="2" s="1"/>
  <c r="AJ391" i="2" s="1"/>
  <c r="Y391" i="2"/>
  <c r="AC391" i="2" s="1"/>
  <c r="AG391" i="2" s="1"/>
  <c r="AK391" i="2" s="1"/>
  <c r="Z391" i="2"/>
  <c r="AD391" i="2" s="1"/>
  <c r="AH391" i="2" s="1"/>
  <c r="AL391" i="2" s="1"/>
  <c r="BD391" i="2"/>
  <c r="BK391" i="2"/>
  <c r="BL391" i="2" s="1"/>
  <c r="BM391" i="2" s="1"/>
  <c r="X392" i="2"/>
  <c r="AB392" i="2" s="1"/>
  <c r="AF392" i="2" s="1"/>
  <c r="AJ392" i="2" s="1"/>
  <c r="Y392" i="2"/>
  <c r="AC392" i="2" s="1"/>
  <c r="AG392" i="2" s="1"/>
  <c r="AK392" i="2" s="1"/>
  <c r="Z392" i="2"/>
  <c r="AD392" i="2" s="1"/>
  <c r="AH392" i="2" s="1"/>
  <c r="AL392" i="2" s="1"/>
  <c r="BK392" i="2"/>
  <c r="X393" i="2"/>
  <c r="AB393" i="2" s="1"/>
  <c r="AF393" i="2" s="1"/>
  <c r="AJ393" i="2" s="1"/>
  <c r="Y393" i="2"/>
  <c r="AC393" i="2" s="1"/>
  <c r="AG393" i="2" s="1"/>
  <c r="AK393" i="2" s="1"/>
  <c r="Z393" i="2"/>
  <c r="AD393" i="2" s="1"/>
  <c r="AH393" i="2" s="1"/>
  <c r="AL393" i="2" s="1"/>
  <c r="BK393" i="2"/>
  <c r="X394" i="2"/>
  <c r="AB394" i="2" s="1"/>
  <c r="AF394" i="2" s="1"/>
  <c r="AJ394" i="2" s="1"/>
  <c r="Y394" i="2"/>
  <c r="AC394" i="2" s="1"/>
  <c r="AG394" i="2" s="1"/>
  <c r="AK394" i="2" s="1"/>
  <c r="Z394" i="2"/>
  <c r="AD394" i="2" s="1"/>
  <c r="AH394" i="2" s="1"/>
  <c r="AL394" i="2" s="1"/>
  <c r="BK394" i="2"/>
  <c r="BK395" i="2"/>
  <c r="BI396" i="2"/>
  <c r="BK396" i="2"/>
  <c r="BL396" i="2" s="1"/>
  <c r="BM396" i="2" s="1"/>
  <c r="BK397" i="2"/>
  <c r="BK398" i="2"/>
  <c r="BK399" i="2"/>
  <c r="BL399" i="2" s="1"/>
  <c r="BM399" i="2" s="1"/>
  <c r="BI400" i="2"/>
  <c r="BK400" i="2"/>
  <c r="BK401" i="2"/>
  <c r="BK402" i="2"/>
  <c r="BK403" i="2"/>
  <c r="BK404" i="2"/>
  <c r="BK405" i="2"/>
  <c r="BK406" i="2"/>
  <c r="BK407" i="2"/>
  <c r="BK408" i="2"/>
  <c r="BK409" i="2"/>
  <c r="BK410" i="2"/>
  <c r="BI411" i="2"/>
  <c r="BK411" i="2"/>
  <c r="BL411" i="2" s="1"/>
  <c r="BM411" i="2" s="1"/>
  <c r="BK412" i="2"/>
  <c r="BK413" i="2"/>
  <c r="BI414" i="2"/>
  <c r="BK414" i="2"/>
  <c r="BI415" i="2"/>
  <c r="BK415" i="2"/>
  <c r="BL415" i="2" s="1"/>
  <c r="BM415" i="2" s="1"/>
  <c r="BK416" i="2"/>
  <c r="BL416" i="2" s="1"/>
  <c r="BM416" i="2" s="1"/>
  <c r="BK417" i="2"/>
  <c r="BK418" i="2"/>
  <c r="BK419" i="2"/>
  <c r="BK420" i="2"/>
  <c r="BK421" i="2"/>
  <c r="BK422" i="2"/>
  <c r="BK423" i="2"/>
  <c r="BK424" i="2"/>
  <c r="BK425" i="2"/>
  <c r="BK426" i="2"/>
  <c r="BK427" i="2"/>
  <c r="BK428" i="2"/>
  <c r="BK429" i="2"/>
  <c r="BK430" i="2"/>
  <c r="BK431" i="2"/>
  <c r="BK432" i="2"/>
  <c r="BK433" i="2"/>
  <c r="BK434" i="2"/>
  <c r="BK435" i="2"/>
  <c r="BK436" i="2"/>
  <c r="BK437" i="2"/>
  <c r="BK438" i="2"/>
  <c r="BK439" i="2"/>
  <c r="BK440" i="2"/>
  <c r="BK441" i="2"/>
  <c r="BK442" i="2"/>
  <c r="BK443" i="2"/>
  <c r="BK444" i="2"/>
  <c r="BK445" i="2"/>
  <c r="BK446" i="2"/>
  <c r="BK447" i="2"/>
  <c r="BK448" i="2"/>
  <c r="BK449" i="2"/>
  <c r="BK450" i="2"/>
  <c r="BK451" i="2"/>
  <c r="BK452" i="2"/>
  <c r="BK453" i="2"/>
  <c r="BK454" i="2"/>
  <c r="BK455" i="2"/>
  <c r="BK456" i="2"/>
  <c r="BK457" i="2"/>
  <c r="BK458" i="2"/>
  <c r="BK459" i="2"/>
  <c r="BK460" i="2"/>
  <c r="BK461" i="2"/>
  <c r="BK462" i="2"/>
  <c r="BK463" i="2"/>
  <c r="BK464" i="2"/>
  <c r="BK465" i="2"/>
  <c r="BK466" i="2"/>
  <c r="BK467" i="2"/>
  <c r="BK468" i="2"/>
  <c r="BK469" i="2"/>
  <c r="BK470" i="2"/>
  <c r="BK471" i="2"/>
  <c r="BK472" i="2"/>
  <c r="BK473" i="2"/>
  <c r="BK474" i="2"/>
  <c r="BK475" i="2"/>
  <c r="BK476" i="2"/>
  <c r="BK477" i="2"/>
  <c r="BK478" i="2"/>
  <c r="BK479" i="2"/>
  <c r="BK480" i="2"/>
  <c r="BK481" i="2"/>
  <c r="BK482" i="2"/>
  <c r="BK483" i="2"/>
  <c r="BK484" i="2"/>
  <c r="BK485" i="2"/>
  <c r="BK486" i="2"/>
  <c r="BK487" i="2"/>
  <c r="BK488" i="2"/>
  <c r="BK489" i="2"/>
  <c r="BK490" i="2"/>
  <c r="BK491" i="2"/>
  <c r="BK492" i="2"/>
  <c r="BK493" i="2"/>
  <c r="BK494" i="2"/>
  <c r="BK495" i="2"/>
  <c r="BK496" i="2"/>
  <c r="BK497" i="2"/>
  <c r="BK498" i="2"/>
  <c r="BK499" i="2"/>
  <c r="BK500" i="2"/>
  <c r="BK501" i="2"/>
  <c r="BK502" i="2"/>
  <c r="BK503" i="2"/>
  <c r="BK504" i="2"/>
  <c r="BK505" i="2"/>
  <c r="BK506" i="2"/>
  <c r="BK507" i="2"/>
  <c r="BK508" i="2"/>
  <c r="BK509" i="2"/>
  <c r="BK510" i="2"/>
  <c r="BK511" i="2"/>
  <c r="BK512" i="2"/>
  <c r="BK513" i="2"/>
  <c r="BK514" i="2"/>
  <c r="BK515" i="2"/>
  <c r="BK516" i="2"/>
  <c r="BK517" i="2"/>
  <c r="BK518" i="2"/>
  <c r="BK519" i="2"/>
  <c r="BK520" i="2"/>
  <c r="BK521" i="2"/>
  <c r="BK522" i="2"/>
  <c r="BK523" i="2"/>
  <c r="BK524" i="2"/>
  <c r="BK525" i="2"/>
  <c r="BK526" i="2"/>
  <c r="BK527" i="2"/>
  <c r="BK528" i="2"/>
  <c r="BK529" i="2"/>
  <c r="BK530" i="2"/>
  <c r="BK531" i="2"/>
  <c r="BK532" i="2"/>
  <c r="BK533" i="2"/>
  <c r="BK534" i="2"/>
  <c r="BK535" i="2"/>
  <c r="BK536" i="2"/>
  <c r="BK537" i="2"/>
  <c r="BK538" i="2"/>
  <c r="BK539" i="2"/>
  <c r="BK540" i="2"/>
  <c r="BK541" i="2"/>
  <c r="BK542" i="2"/>
  <c r="BK543" i="2"/>
  <c r="BK544" i="2"/>
  <c r="BK545" i="2"/>
  <c r="BK546" i="2"/>
  <c r="BK547" i="2"/>
  <c r="BK548" i="2"/>
  <c r="BK549" i="2"/>
  <c r="BK550" i="2"/>
  <c r="BK551" i="2"/>
  <c r="BK552" i="2"/>
  <c r="BK553" i="2"/>
  <c r="BK554" i="2"/>
  <c r="BK555" i="2"/>
  <c r="BK556" i="2"/>
  <c r="BK557" i="2"/>
  <c r="BK558" i="2"/>
  <c r="BK559" i="2"/>
  <c r="BK560" i="2"/>
  <c r="BK561" i="2"/>
  <c r="BK562" i="2"/>
  <c r="BK563" i="2"/>
  <c r="BK564" i="2"/>
  <c r="BK565" i="2"/>
  <c r="BK566" i="2"/>
  <c r="BK567" i="2"/>
  <c r="BK568" i="2"/>
  <c r="BK569" i="2"/>
  <c r="BK570" i="2"/>
  <c r="BK571" i="2"/>
  <c r="BK572" i="2"/>
  <c r="BK573" i="2"/>
  <c r="BK574" i="2"/>
  <c r="BK575" i="2"/>
  <c r="BK576" i="2"/>
  <c r="BK577" i="2"/>
  <c r="BK578" i="2"/>
  <c r="BK579" i="2"/>
  <c r="BK580" i="2"/>
  <c r="BK581" i="2"/>
  <c r="BK582" i="2"/>
  <c r="BK583" i="2"/>
  <c r="BK584" i="2"/>
  <c r="BK585" i="2"/>
  <c r="BK586" i="2"/>
  <c r="BK587" i="2"/>
  <c r="BK588" i="2"/>
  <c r="BK589" i="2"/>
  <c r="BK590" i="2"/>
  <c r="BK591" i="2"/>
  <c r="BK592" i="2"/>
  <c r="BK593" i="2"/>
  <c r="BK594" i="2"/>
  <c r="BK595" i="2"/>
  <c r="BK596" i="2"/>
  <c r="BK597" i="2"/>
  <c r="BK598" i="2"/>
  <c r="BK599" i="2"/>
  <c r="BK600" i="2"/>
  <c r="BK601" i="2"/>
  <c r="BK602" i="2"/>
  <c r="BK603" i="2"/>
  <c r="BK604" i="2"/>
  <c r="BK605" i="2"/>
  <c r="BK606" i="2"/>
  <c r="BK607" i="2"/>
  <c r="BK608" i="2"/>
  <c r="BK609" i="2"/>
  <c r="BK610" i="2"/>
  <c r="BK611" i="2"/>
  <c r="BK612" i="2"/>
  <c r="BK613" i="2"/>
  <c r="BK614" i="2"/>
  <c r="BK615" i="2"/>
  <c r="BK616" i="2"/>
  <c r="BK617" i="2"/>
  <c r="BK618" i="2"/>
  <c r="BK619" i="2"/>
  <c r="BK620" i="2"/>
  <c r="BK621" i="2"/>
  <c r="BK622" i="2"/>
  <c r="BK623" i="2"/>
  <c r="BK624" i="2"/>
  <c r="BK625" i="2"/>
  <c r="BK626" i="2"/>
  <c r="BK627" i="2"/>
  <c r="BK628" i="2"/>
  <c r="BK629" i="2"/>
  <c r="BK630" i="2"/>
  <c r="BK631" i="2"/>
  <c r="BK632" i="2"/>
  <c r="BK633" i="2"/>
  <c r="BK634" i="2"/>
  <c r="BK635" i="2"/>
  <c r="BK636" i="2"/>
  <c r="BK637" i="2"/>
  <c r="BK638" i="2"/>
  <c r="BK639" i="2"/>
  <c r="BK640" i="2"/>
  <c r="BK641" i="2"/>
  <c r="BK642" i="2"/>
  <c r="BK643" i="2"/>
  <c r="BK644" i="2"/>
  <c r="BK645" i="2"/>
  <c r="BK646" i="2"/>
  <c r="BK647" i="2"/>
  <c r="BK648" i="2"/>
  <c r="BK649" i="2"/>
  <c r="BK650" i="2"/>
  <c r="BK651" i="2"/>
  <c r="BK652" i="2"/>
  <c r="BK653" i="2"/>
  <c r="BK654" i="2"/>
  <c r="BK655" i="2"/>
  <c r="BK656" i="2"/>
  <c r="BK657" i="2"/>
  <c r="BK658" i="2"/>
  <c r="BK659" i="2"/>
  <c r="BK660" i="2"/>
  <c r="BK661" i="2"/>
  <c r="BK662" i="2"/>
  <c r="BK663" i="2"/>
  <c r="BK664" i="2"/>
  <c r="BK665" i="2"/>
  <c r="BK666" i="2"/>
  <c r="BK667" i="2"/>
  <c r="BK668" i="2"/>
  <c r="BK669" i="2"/>
  <c r="BK670" i="2"/>
  <c r="BK671" i="2"/>
  <c r="BK672" i="2"/>
  <c r="BK673" i="2"/>
  <c r="BK674" i="2"/>
  <c r="BK675" i="2"/>
  <c r="BK676" i="2"/>
  <c r="BK677" i="2"/>
  <c r="BK678" i="2"/>
  <c r="BK679" i="2"/>
  <c r="BK680" i="2"/>
  <c r="BK681" i="2"/>
  <c r="BK682" i="2"/>
  <c r="AN964" i="2"/>
  <c r="AN965" i="2"/>
  <c r="AN966" i="2"/>
  <c r="AN967" i="2"/>
  <c r="AN968" i="2"/>
  <c r="AN969" i="2"/>
  <c r="AN970" i="2"/>
  <c r="AN971" i="2"/>
  <c r="AN972" i="2"/>
  <c r="AN973" i="2"/>
  <c r="AN974" i="2"/>
  <c r="AN975" i="2"/>
  <c r="AN976" i="2"/>
  <c r="AN977" i="2"/>
  <c r="AN978" i="2"/>
  <c r="AN979" i="2"/>
  <c r="AN980" i="2"/>
  <c r="AN981" i="2"/>
  <c r="AN982" i="2"/>
  <c r="AN983" i="2"/>
  <c r="AN984" i="2"/>
  <c r="AN985" i="2"/>
  <c r="AN986" i="2"/>
  <c r="AN987" i="2"/>
  <c r="AN988" i="2"/>
  <c r="AN989" i="2"/>
  <c r="AN990" i="2"/>
  <c r="AN991" i="2"/>
  <c r="AN992" i="2"/>
  <c r="AN993" i="2"/>
  <c r="AN994" i="2"/>
  <c r="AN995" i="2"/>
  <c r="AN996" i="2"/>
  <c r="AN997" i="2"/>
  <c r="AN998" i="2"/>
  <c r="AN999" i="2"/>
  <c r="AN1000" i="2"/>
  <c r="AN1001" i="2"/>
  <c r="AN1002" i="2"/>
  <c r="AN1003" i="2"/>
  <c r="AN1004" i="2"/>
  <c r="AN1005" i="2"/>
  <c r="AN1006" i="2"/>
  <c r="AN1007" i="2"/>
  <c r="AN1008" i="2"/>
  <c r="AN1009" i="2"/>
  <c r="AN1010" i="2"/>
  <c r="AN1011" i="2"/>
  <c r="AN1012" i="2"/>
  <c r="AN1013" i="2"/>
  <c r="AN1014" i="2"/>
  <c r="AN1015" i="2"/>
  <c r="AN1016" i="2"/>
  <c r="AN1017" i="2"/>
  <c r="AN1018" i="2"/>
  <c r="AN1019" i="2"/>
  <c r="AN1020" i="2"/>
  <c r="AN1021" i="2"/>
  <c r="AN1022" i="2"/>
  <c r="AN1023" i="2"/>
  <c r="AN1024" i="2"/>
  <c r="AN1025" i="2"/>
  <c r="AN1026" i="2"/>
  <c r="AN1027" i="2"/>
  <c r="AN1028" i="2"/>
  <c r="AN1029" i="2"/>
  <c r="AN1030" i="2"/>
  <c r="AN1031" i="2"/>
  <c r="AN1032" i="2"/>
  <c r="AN1033" i="2"/>
  <c r="AN1034" i="2"/>
  <c r="AN1035" i="2"/>
  <c r="AN1036" i="2"/>
  <c r="AN1037" i="2"/>
  <c r="AN1038" i="2"/>
  <c r="AN1039" i="2"/>
  <c r="AN1040" i="2"/>
  <c r="AN1041" i="2"/>
  <c r="AN1042" i="2"/>
  <c r="AN1043" i="2"/>
  <c r="AN1044" i="2"/>
  <c r="AN1045" i="2"/>
  <c r="AN1046" i="2"/>
  <c r="AN1047" i="2"/>
  <c r="AN1048" i="2"/>
  <c r="AN1049" i="2"/>
  <c r="AN1050" i="2"/>
  <c r="AN1051" i="2"/>
  <c r="AN1052" i="2"/>
  <c r="AN1053" i="2"/>
  <c r="AN1054" i="2"/>
  <c r="AN1055" i="2"/>
  <c r="AN1056" i="2"/>
  <c r="AN1057" i="2"/>
  <c r="AN1058" i="2"/>
  <c r="AN1059" i="2"/>
  <c r="AN1060" i="2"/>
  <c r="AN1061" i="2"/>
  <c r="AN1062" i="2"/>
  <c r="AN1063" i="2"/>
  <c r="AN1064" i="2"/>
  <c r="AN1065" i="2"/>
  <c r="AN1066" i="2"/>
  <c r="AN1067" i="2"/>
  <c r="AN1068" i="2"/>
  <c r="AN1069" i="2"/>
  <c r="AN1070" i="2"/>
  <c r="AN1071" i="2"/>
  <c r="AN1072" i="2"/>
  <c r="AN1073" i="2"/>
  <c r="AN1074" i="2"/>
  <c r="AN1075" i="2"/>
  <c r="AN1076" i="2"/>
  <c r="AN1077" i="2"/>
  <c r="AN1078" i="2"/>
  <c r="AN1079" i="2"/>
  <c r="AN1080" i="2"/>
  <c r="AN1081" i="2"/>
  <c r="AN1082" i="2"/>
  <c r="AN1083" i="2"/>
  <c r="AN1084" i="2"/>
  <c r="AN1085" i="2"/>
  <c r="AN1086" i="2"/>
  <c r="AN1087" i="2"/>
  <c r="AN1088" i="2"/>
  <c r="AN1089" i="2"/>
  <c r="AN1090" i="2"/>
  <c r="AN1091" i="2"/>
  <c r="AN1092" i="2"/>
  <c r="AN1093" i="2"/>
  <c r="AN1094" i="2"/>
  <c r="AN1095" i="2"/>
  <c r="AN1096" i="2"/>
  <c r="AN1097" i="2"/>
  <c r="AN1098" i="2"/>
  <c r="AN1099" i="2"/>
  <c r="AN1100" i="2"/>
  <c r="AN1101" i="2"/>
  <c r="AN1102" i="2"/>
  <c r="AN1103" i="2"/>
  <c r="AN1104" i="2"/>
  <c r="AN1105" i="2"/>
  <c r="AN1106" i="2"/>
  <c r="AN1107" i="2"/>
  <c r="AN1108" i="2"/>
  <c r="AN1109" i="2"/>
  <c r="AN1110" i="2"/>
  <c r="AN1111" i="2"/>
  <c r="AN1112" i="2"/>
  <c r="AN1113" i="2"/>
  <c r="AN1114" i="2"/>
  <c r="AN1115" i="2"/>
  <c r="AN1116" i="2"/>
  <c r="AN1117" i="2"/>
  <c r="AN1118" i="2"/>
  <c r="AN1119" i="2"/>
  <c r="AN1120" i="2"/>
  <c r="AN1121" i="2"/>
  <c r="AN1122" i="2"/>
  <c r="AN1123" i="2"/>
  <c r="AN1124" i="2"/>
  <c r="AN1125" i="2"/>
  <c r="AN1126" i="2"/>
  <c r="AN1127" i="2"/>
  <c r="AN1128" i="2"/>
  <c r="AN1129" i="2"/>
  <c r="AN1130" i="2"/>
  <c r="AN1131" i="2"/>
  <c r="AN1132" i="2"/>
  <c r="AN1133" i="2"/>
  <c r="AN1134" i="2"/>
  <c r="AN1135" i="2"/>
  <c r="AN1136" i="2"/>
  <c r="AN1137" i="2"/>
  <c r="AN1138" i="2"/>
  <c r="AN1139" i="2"/>
  <c r="AN1140" i="2"/>
  <c r="AN1141" i="2"/>
  <c r="AN1142" i="2"/>
  <c r="AN1143" i="2"/>
  <c r="AN1144" i="2"/>
  <c r="AN1145" i="2"/>
  <c r="AN1146" i="2"/>
  <c r="AN1147" i="2"/>
  <c r="AN1148" i="2"/>
  <c r="AN1149" i="2"/>
  <c r="AN1150" i="2"/>
  <c r="AN1151" i="2"/>
  <c r="AN1152" i="2"/>
  <c r="AN1153" i="2"/>
  <c r="AN1154" i="2"/>
  <c r="AN1155" i="2"/>
  <c r="AN1156" i="2"/>
  <c r="AN1157" i="2"/>
  <c r="AN1158" i="2"/>
  <c r="AN1159" i="2"/>
  <c r="AN1160" i="2"/>
  <c r="AN1161" i="2"/>
  <c r="AN1162" i="2"/>
  <c r="AN1163" i="2"/>
  <c r="AN1164" i="2"/>
  <c r="AN1165" i="2"/>
  <c r="AN1166" i="2"/>
  <c r="AN1167" i="2"/>
  <c r="AN1168" i="2"/>
  <c r="AN1169" i="2"/>
  <c r="AN1170" i="2"/>
  <c r="AN1171" i="2"/>
  <c r="AN1172" i="2"/>
  <c r="AN1173" i="2"/>
  <c r="AN1174" i="2"/>
  <c r="AN1175" i="2"/>
  <c r="AN1176" i="2"/>
  <c r="AN1177" i="2"/>
  <c r="AN1178" i="2"/>
  <c r="AN1179" i="2"/>
  <c r="AN1180" i="2"/>
  <c r="AN1181" i="2"/>
  <c r="AN1182" i="2"/>
  <c r="AN1183" i="2"/>
  <c r="AN1184" i="2"/>
  <c r="AN1185" i="2"/>
  <c r="AN1186" i="2"/>
  <c r="AN1187" i="2"/>
  <c r="AN1188" i="2"/>
  <c r="AN1189" i="2"/>
  <c r="AN1190" i="2"/>
  <c r="AN1191" i="2"/>
  <c r="AN1192" i="2"/>
  <c r="AN1193" i="2"/>
  <c r="AN1194" i="2"/>
  <c r="AN1195" i="2"/>
  <c r="AN1196" i="2"/>
  <c r="AN1197" i="2"/>
  <c r="AN1198" i="2"/>
  <c r="AN1199" i="2"/>
  <c r="AN1200" i="2"/>
  <c r="AN1201" i="2"/>
  <c r="AN1202" i="2"/>
  <c r="AN1203" i="2"/>
  <c r="AN1204" i="2"/>
  <c r="AN1205" i="2"/>
  <c r="AN1206" i="2"/>
  <c r="AN1207" i="2"/>
  <c r="AN1208" i="2"/>
  <c r="AN1209" i="2"/>
  <c r="AN1210" i="2"/>
  <c r="AN1211" i="2"/>
  <c r="AN1212" i="2"/>
  <c r="AN1213" i="2"/>
  <c r="AN1214" i="2"/>
  <c r="AN1215" i="2"/>
  <c r="AN1216" i="2"/>
  <c r="AN1217" i="2"/>
  <c r="AN1218" i="2"/>
  <c r="AN1219" i="2"/>
  <c r="AN1220" i="2"/>
  <c r="AN1221" i="2"/>
  <c r="AN1222" i="2"/>
  <c r="AN1223" i="2"/>
  <c r="AN1224" i="2"/>
  <c r="AN1225" i="2"/>
  <c r="AN1226" i="2"/>
  <c r="AN1227" i="2"/>
  <c r="AN1228" i="2"/>
  <c r="AN1229" i="2"/>
  <c r="AN1230" i="2"/>
  <c r="AN1231" i="2"/>
  <c r="AN1232" i="2"/>
  <c r="AN1233" i="2"/>
  <c r="AN1234" i="2"/>
  <c r="AN1235" i="2"/>
  <c r="AN1236" i="2"/>
  <c r="AN1237" i="2"/>
  <c r="AN1238" i="2"/>
  <c r="AN1239" i="2"/>
  <c r="AN1240" i="2"/>
  <c r="AN1241" i="2"/>
  <c r="AN1242" i="2"/>
  <c r="AN1243" i="2"/>
  <c r="AN1244" i="2"/>
  <c r="AN1245" i="2"/>
  <c r="AN1246" i="2"/>
  <c r="AN1247" i="2"/>
  <c r="AN1248" i="2"/>
  <c r="AN1249" i="2"/>
  <c r="AN1250" i="2"/>
  <c r="AN1251" i="2"/>
  <c r="AN1252" i="2"/>
  <c r="AN1253" i="2"/>
  <c r="AN1254" i="2"/>
  <c r="AN1255" i="2"/>
  <c r="AN1256" i="2"/>
  <c r="AN1257" i="2"/>
  <c r="AN1258" i="2"/>
  <c r="AN1259" i="2"/>
  <c r="AN1260" i="2"/>
  <c r="AN1261" i="2"/>
  <c r="AN1262" i="2"/>
  <c r="AN1263" i="2"/>
  <c r="AN1264" i="2"/>
  <c r="AN1265" i="2"/>
  <c r="AN1266" i="2"/>
  <c r="AN1267" i="2"/>
  <c r="AN1268" i="2"/>
  <c r="AN1269" i="2"/>
  <c r="AN1270" i="2"/>
  <c r="AN1271" i="2"/>
  <c r="AN1272" i="2"/>
  <c r="AN1273" i="2"/>
  <c r="AN1274" i="2"/>
  <c r="AN1275" i="2"/>
  <c r="AN1276" i="2"/>
  <c r="AN1277" i="2"/>
  <c r="AN1278" i="2"/>
  <c r="AN1279" i="2"/>
  <c r="AN1280" i="2"/>
  <c r="AN1281" i="2"/>
  <c r="AN1282" i="2"/>
  <c r="AN1283" i="2"/>
  <c r="AN1284" i="2"/>
  <c r="AN1285" i="2"/>
  <c r="AN1286" i="2"/>
  <c r="AN1287" i="2"/>
  <c r="AN1288" i="2"/>
  <c r="AN1289" i="2"/>
  <c r="AN1290" i="2"/>
  <c r="AN1291" i="2"/>
  <c r="AN1292" i="2"/>
  <c r="AN1293" i="2"/>
  <c r="AN1294" i="2"/>
  <c r="AN1295" i="2"/>
  <c r="AN1296" i="2"/>
  <c r="AN1297" i="2"/>
  <c r="AN1298" i="2"/>
  <c r="AN1299" i="2"/>
  <c r="AN1300" i="2"/>
  <c r="AN1301" i="2"/>
  <c r="AN1302" i="2"/>
  <c r="AN1303" i="2"/>
  <c r="AN1304" i="2"/>
  <c r="AN1305" i="2"/>
  <c r="AN1306" i="2"/>
  <c r="AN1307" i="2"/>
  <c r="AN1308" i="2"/>
  <c r="AN1309" i="2"/>
  <c r="AN1310" i="2"/>
  <c r="AN1311" i="2"/>
  <c r="AN1312" i="2"/>
  <c r="AN1313" i="2"/>
  <c r="AN1314" i="2"/>
  <c r="AN1315" i="2"/>
  <c r="AN1316" i="2"/>
  <c r="AN1317" i="2"/>
  <c r="AN1318" i="2"/>
  <c r="AN1319" i="2"/>
  <c r="AN1320" i="2"/>
  <c r="AN1321" i="2"/>
  <c r="AN1322" i="2"/>
  <c r="AN1323" i="2"/>
  <c r="AN1324" i="2"/>
  <c r="AN1325" i="2"/>
  <c r="AN1326" i="2"/>
  <c r="AN1327" i="2"/>
  <c r="AN1328" i="2"/>
  <c r="AN1329" i="2"/>
  <c r="AN1330" i="2"/>
  <c r="AN1331" i="2"/>
  <c r="AN1332" i="2"/>
  <c r="AN1333" i="2"/>
  <c r="AN1334" i="2"/>
  <c r="AN1335" i="2"/>
  <c r="AN1336" i="2"/>
  <c r="AN1337" i="2"/>
  <c r="AN1338" i="2"/>
  <c r="AN1339" i="2"/>
  <c r="AN1340" i="2"/>
  <c r="AN1341" i="2"/>
  <c r="AN1342" i="2"/>
  <c r="AN1343" i="2"/>
  <c r="AN1344" i="2"/>
  <c r="AN1345" i="2"/>
  <c r="AN1346" i="2"/>
  <c r="AN1347" i="2"/>
  <c r="AN1348" i="2"/>
  <c r="AN1349" i="2"/>
  <c r="AN1350" i="2"/>
  <c r="AN1351" i="2"/>
  <c r="AN1352" i="2"/>
  <c r="AN1353" i="2"/>
  <c r="AN1354" i="2"/>
  <c r="AN1355" i="2"/>
  <c r="AN1356" i="2"/>
  <c r="AN1357" i="2"/>
  <c r="AN1358" i="2"/>
  <c r="AN1359" i="2"/>
  <c r="AN1360" i="2"/>
  <c r="AN1361" i="2"/>
  <c r="AN1362" i="2"/>
  <c r="AN1363" i="2"/>
  <c r="AN1364" i="2"/>
  <c r="AN1365" i="2"/>
  <c r="AN1366" i="2"/>
  <c r="AN1367" i="2"/>
  <c r="AN1368" i="2"/>
  <c r="AN1369" i="2"/>
  <c r="AN1370" i="2"/>
  <c r="AN1371" i="2"/>
  <c r="AN1372" i="2"/>
  <c r="AN1373" i="2"/>
  <c r="AN1374" i="2"/>
  <c r="AN1375" i="2"/>
  <c r="AN1376" i="2"/>
  <c r="AN1377" i="2"/>
  <c r="AN1378" i="2"/>
  <c r="AN1379" i="2"/>
  <c r="AN1380" i="2"/>
  <c r="AN1381" i="2"/>
  <c r="AN1382" i="2"/>
  <c r="AN1383" i="2"/>
  <c r="AN1384" i="2"/>
  <c r="AN1385" i="2"/>
  <c r="AN1386" i="2"/>
  <c r="AN1387" i="2"/>
  <c r="AN1388" i="2"/>
  <c r="AN1389" i="2"/>
  <c r="AN1390" i="2"/>
  <c r="AN1391" i="2"/>
  <c r="AN1392" i="2"/>
  <c r="AN1393" i="2"/>
  <c r="AN1394" i="2"/>
  <c r="AN1395" i="2"/>
  <c r="AN1396" i="2"/>
  <c r="AN1397" i="2"/>
  <c r="AN1398" i="2"/>
  <c r="AN1399" i="2"/>
  <c r="AN1400" i="2"/>
  <c r="AN1401" i="2"/>
  <c r="AN1402" i="2"/>
  <c r="AN1403" i="2"/>
  <c r="AN1404" i="2"/>
  <c r="AN1405" i="2"/>
  <c r="AN1406" i="2"/>
  <c r="AN1407" i="2"/>
  <c r="AN1408" i="2"/>
  <c r="AN1409" i="2"/>
  <c r="AN1410" i="2"/>
  <c r="AN1411" i="2"/>
  <c r="AN1412" i="2"/>
  <c r="AN1413" i="2"/>
  <c r="AN1414" i="2"/>
  <c r="AN1415" i="2"/>
  <c r="AN1416" i="2"/>
  <c r="AN1417" i="2"/>
  <c r="AN1418" i="2"/>
  <c r="AN1419" i="2"/>
  <c r="AN1420" i="2"/>
  <c r="AN1421" i="2"/>
  <c r="AN1422" i="2"/>
  <c r="AN1423" i="2"/>
  <c r="AN1424" i="2"/>
  <c r="AN1425" i="2"/>
  <c r="AN1426" i="2"/>
  <c r="AN1427" i="2"/>
  <c r="AN1428" i="2"/>
  <c r="AN1429" i="2"/>
  <c r="AN1430" i="2"/>
  <c r="AN1431" i="2"/>
  <c r="AN1432" i="2"/>
  <c r="AN1433" i="2"/>
  <c r="AN1434" i="2"/>
  <c r="AN1435" i="2"/>
  <c r="AN1436" i="2"/>
  <c r="AN1437" i="2"/>
  <c r="AN1438" i="2"/>
  <c r="AN1439" i="2"/>
  <c r="AN1440" i="2"/>
  <c r="AN1441" i="2"/>
  <c r="AN1442" i="2"/>
  <c r="AN1443" i="2"/>
  <c r="AN1444" i="2"/>
  <c r="AN1445" i="2"/>
  <c r="AN1446" i="2"/>
  <c r="AN1447" i="2"/>
  <c r="AN1448" i="2"/>
  <c r="AN1449" i="2"/>
  <c r="AN1450" i="2"/>
  <c r="AN1451" i="2"/>
  <c r="AN1452" i="2"/>
  <c r="AN1453" i="2"/>
  <c r="AN1454" i="2"/>
  <c r="AN1455" i="2"/>
  <c r="AN1456" i="2"/>
  <c r="AN1457" i="2"/>
  <c r="AN1458" i="2"/>
  <c r="AN1459" i="2"/>
  <c r="AN1460" i="2"/>
  <c r="AN1461" i="2"/>
  <c r="AN1462" i="2"/>
  <c r="AN1463" i="2"/>
  <c r="AN1464" i="2"/>
  <c r="AN1465" i="2"/>
  <c r="AN1466" i="2"/>
  <c r="AN1467" i="2"/>
  <c r="AN1468" i="2"/>
  <c r="AN1469" i="2"/>
  <c r="AN1470" i="2"/>
  <c r="AN1471" i="2"/>
  <c r="AN1472" i="2"/>
  <c r="AN1473" i="2"/>
  <c r="AN1474" i="2"/>
  <c r="AN1475" i="2"/>
  <c r="AN1476" i="2"/>
  <c r="AN1477" i="2"/>
  <c r="AN1478" i="2"/>
  <c r="AN1479" i="2"/>
  <c r="AN1480" i="2"/>
  <c r="AN1481" i="2"/>
  <c r="AN1482" i="2"/>
  <c r="AN1483" i="2"/>
  <c r="AN1484" i="2"/>
  <c r="AN1485" i="2"/>
  <c r="AN1486" i="2"/>
  <c r="AN1487" i="2"/>
  <c r="AN1488" i="2"/>
  <c r="AN1489" i="2"/>
  <c r="AN1490" i="2"/>
  <c r="AN1491" i="2"/>
  <c r="AN1492" i="2"/>
  <c r="AN1493" i="2"/>
  <c r="AN1494" i="2"/>
  <c r="AN1495" i="2"/>
  <c r="AN1496" i="2"/>
  <c r="AN1497" i="2"/>
  <c r="AN1498" i="2"/>
  <c r="AN1499" i="2"/>
  <c r="AN1500" i="2"/>
  <c r="AN1501" i="2"/>
  <c r="AN1502" i="2"/>
  <c r="AN1503" i="2"/>
  <c r="AN1504" i="2"/>
  <c r="AN1505" i="2"/>
  <c r="AN1506" i="2"/>
  <c r="AN1507" i="2"/>
  <c r="AN1508" i="2"/>
  <c r="AN1509" i="2"/>
  <c r="AN1510" i="2"/>
  <c r="AN1511" i="2"/>
  <c r="AN1512" i="2"/>
  <c r="AN1513" i="2"/>
  <c r="AN1514" i="2"/>
  <c r="AN1515" i="2"/>
  <c r="AN1516" i="2"/>
  <c r="AN1517" i="2"/>
  <c r="AN1518" i="2"/>
  <c r="AN1519" i="2"/>
  <c r="AN1520" i="2"/>
  <c r="AN1521" i="2"/>
  <c r="AN1522" i="2"/>
  <c r="AN1523" i="2"/>
  <c r="AN1524" i="2"/>
  <c r="AN1525" i="2"/>
  <c r="AN1526" i="2"/>
  <c r="AN1527" i="2"/>
  <c r="AN1528" i="2"/>
  <c r="AN1529" i="2"/>
  <c r="AN1530" i="2"/>
  <c r="AN1531" i="2"/>
  <c r="AN1532" i="2"/>
  <c r="AN1533" i="2"/>
  <c r="AN1534" i="2"/>
  <c r="AN1535" i="2"/>
  <c r="AN1536" i="2"/>
  <c r="AN1537" i="2"/>
  <c r="AN1538" i="2"/>
  <c r="AN1539" i="2"/>
  <c r="AN1540" i="2"/>
  <c r="AN1541" i="2"/>
  <c r="AN1542" i="2"/>
  <c r="AN1543" i="2"/>
  <c r="AN1544" i="2"/>
  <c r="AN1545" i="2"/>
  <c r="AN1546" i="2"/>
  <c r="AN1547" i="2"/>
  <c r="AN1548" i="2"/>
  <c r="AN1549" i="2"/>
  <c r="AN1550" i="2"/>
  <c r="AN1551" i="2"/>
  <c r="AN1552" i="2"/>
  <c r="AN1553" i="2"/>
  <c r="AN1554" i="2"/>
  <c r="AN1555" i="2"/>
  <c r="AN1556" i="2"/>
  <c r="AN1557" i="2"/>
  <c r="AN1558" i="2"/>
  <c r="AN1559" i="2"/>
  <c r="AN1560" i="2"/>
  <c r="AN1561" i="2"/>
  <c r="AN1562" i="2"/>
  <c r="AN1563" i="2"/>
  <c r="AN1564" i="2"/>
  <c r="AN1565" i="2"/>
  <c r="AN1566" i="2"/>
  <c r="AN1567" i="2"/>
  <c r="AN1568" i="2"/>
  <c r="AN1569" i="2"/>
  <c r="AN1570" i="2"/>
  <c r="AN1571" i="2"/>
  <c r="AN1572" i="2"/>
  <c r="AN1573" i="2"/>
  <c r="AN1574" i="2"/>
  <c r="AN1575" i="2"/>
  <c r="AN1576" i="2"/>
  <c r="AN1577" i="2"/>
  <c r="AN1578" i="2"/>
  <c r="AN1579" i="2"/>
  <c r="AN1580" i="2"/>
  <c r="AN1581" i="2"/>
  <c r="AN1582" i="2"/>
  <c r="AN1583" i="2"/>
  <c r="AN1584" i="2"/>
  <c r="AN1585" i="2"/>
  <c r="AN1586" i="2"/>
  <c r="AN1587" i="2"/>
  <c r="AN1588" i="2"/>
  <c r="AN1589" i="2"/>
  <c r="AN1590" i="2"/>
  <c r="AN1591" i="2"/>
  <c r="AN1592" i="2"/>
  <c r="AN1593" i="2"/>
  <c r="AN1594" i="2"/>
  <c r="AN1595" i="2"/>
  <c r="AN1596" i="2"/>
  <c r="AN1597" i="2"/>
  <c r="AN1598" i="2"/>
  <c r="AN1599" i="2"/>
  <c r="AN1600" i="2"/>
  <c r="AN1601" i="2"/>
  <c r="AN1602" i="2"/>
  <c r="AN1603" i="2"/>
  <c r="AN1604" i="2"/>
  <c r="AN1605" i="2"/>
  <c r="AN1606" i="2"/>
  <c r="AN1607" i="2"/>
  <c r="AN1608" i="2"/>
  <c r="AN1609" i="2"/>
  <c r="AN1610" i="2"/>
  <c r="AN1611" i="2"/>
  <c r="AN1612" i="2"/>
  <c r="AN1613" i="2"/>
  <c r="AN1614" i="2"/>
  <c r="AN1615" i="2"/>
  <c r="AN1616" i="2"/>
  <c r="AN1617" i="2"/>
  <c r="AN1618" i="2"/>
  <c r="AN1619" i="2"/>
  <c r="AN1620" i="2"/>
  <c r="AN1621" i="2"/>
  <c r="AN1622" i="2"/>
  <c r="AN1623" i="2"/>
  <c r="AN1624" i="2"/>
  <c r="AN1625" i="2"/>
  <c r="AN1626" i="2"/>
  <c r="AN1627" i="2"/>
  <c r="AN1628" i="2"/>
  <c r="AN1629" i="2"/>
  <c r="AN1630" i="2"/>
  <c r="AN1631" i="2"/>
  <c r="AN1632" i="2"/>
  <c r="AN1633" i="2"/>
  <c r="AN1634" i="2"/>
  <c r="AN1635" i="2"/>
  <c r="AN1636" i="2"/>
  <c r="AN1637" i="2"/>
  <c r="AN1638" i="2"/>
  <c r="AN1639" i="2"/>
  <c r="AN1640" i="2"/>
  <c r="AN1641" i="2"/>
  <c r="AN1642" i="2"/>
  <c r="AN1643" i="2"/>
  <c r="AN1644" i="2"/>
  <c r="AN1645" i="2"/>
  <c r="AN1646" i="2"/>
  <c r="AN1647" i="2"/>
  <c r="AN1648" i="2"/>
  <c r="AN1649" i="2"/>
  <c r="AN1650" i="2"/>
  <c r="AN1651" i="2"/>
  <c r="AN1652" i="2"/>
  <c r="AN1653" i="2"/>
  <c r="AN1654" i="2"/>
  <c r="AN1655" i="2"/>
  <c r="AN1656" i="2"/>
  <c r="AN1657" i="2"/>
  <c r="AN1658" i="2"/>
  <c r="AN1659" i="2"/>
  <c r="AN1660" i="2"/>
  <c r="AN1661" i="2"/>
  <c r="AN1662" i="2"/>
  <c r="AN1663" i="2"/>
  <c r="AN1664" i="2"/>
  <c r="AN1665" i="2"/>
  <c r="AN1666" i="2"/>
  <c r="AN1667" i="2"/>
  <c r="AN1668" i="2"/>
  <c r="AN1669" i="2"/>
  <c r="AN1670" i="2"/>
  <c r="AN1671" i="2"/>
  <c r="AN1672" i="2"/>
  <c r="AN1673" i="2"/>
  <c r="AN1674" i="2"/>
  <c r="AN1675" i="2"/>
  <c r="AN1676" i="2"/>
  <c r="AN1677" i="2"/>
  <c r="AN1678" i="2"/>
  <c r="AN1679" i="2"/>
  <c r="AN1680" i="2"/>
  <c r="AN1681" i="2"/>
  <c r="AN1682" i="2"/>
  <c r="AN1683" i="2"/>
  <c r="AN1684" i="2"/>
  <c r="AN1685" i="2"/>
  <c r="AN1686" i="2"/>
  <c r="AN1687" i="2"/>
  <c r="AN1688" i="2"/>
  <c r="AN1689" i="2"/>
  <c r="AN1690" i="2"/>
  <c r="AN1691" i="2"/>
  <c r="AN1692" i="2"/>
  <c r="AN1693" i="2"/>
  <c r="AN1694" i="2"/>
  <c r="AN1695" i="2"/>
  <c r="AN1696" i="2"/>
  <c r="AN1697" i="2"/>
  <c r="AN1698" i="2"/>
  <c r="AN1699" i="2"/>
  <c r="AN1700" i="2"/>
  <c r="AN1701" i="2"/>
  <c r="AN1702" i="2"/>
  <c r="AN1703" i="2"/>
  <c r="AN1704" i="2"/>
  <c r="AN1705" i="2"/>
  <c r="AN1706" i="2"/>
  <c r="AN1707" i="2"/>
  <c r="AN1708" i="2"/>
  <c r="AN1709" i="2"/>
  <c r="AN1710" i="2"/>
  <c r="AN1711" i="2"/>
  <c r="AN1712" i="2"/>
  <c r="AN1713" i="2"/>
  <c r="AN1714" i="2"/>
  <c r="AN1715" i="2"/>
  <c r="AN1716" i="2"/>
  <c r="AN1717" i="2"/>
  <c r="AN1718" i="2"/>
  <c r="AN1719" i="2"/>
  <c r="AN1720" i="2"/>
  <c r="AN1721" i="2"/>
  <c r="AN1722" i="2"/>
  <c r="AN1723" i="2"/>
  <c r="AN1724" i="2"/>
  <c r="AN1725" i="2"/>
  <c r="AN1726" i="2"/>
  <c r="AN1727" i="2"/>
  <c r="AN1728" i="2"/>
  <c r="AN1729" i="2"/>
  <c r="AN1730" i="2"/>
  <c r="AN1731" i="2"/>
  <c r="AN1732" i="2"/>
  <c r="AN1733" i="2"/>
  <c r="AN1734" i="2"/>
  <c r="AN1735" i="2"/>
  <c r="AN1736" i="2"/>
  <c r="AN1737" i="2"/>
  <c r="AN1738" i="2"/>
  <c r="AN1739" i="2"/>
  <c r="AN1740" i="2"/>
  <c r="AN1741" i="2"/>
  <c r="AN1742" i="2"/>
  <c r="AN1743" i="2"/>
  <c r="AN1744" i="2"/>
  <c r="AN1745" i="2"/>
  <c r="AN1746" i="2"/>
  <c r="AN1747" i="2"/>
  <c r="AN1748" i="2"/>
  <c r="AN1749" i="2"/>
  <c r="AN1750" i="2"/>
  <c r="AN1751" i="2"/>
  <c r="AN1752" i="2"/>
  <c r="AN1753" i="2"/>
  <c r="AN1754" i="2"/>
  <c r="AN1755" i="2"/>
  <c r="AN1756" i="2"/>
  <c r="AN1757" i="2"/>
  <c r="AN1758" i="2"/>
  <c r="AN1759" i="2"/>
  <c r="AN1760" i="2"/>
  <c r="AN1761" i="2"/>
  <c r="AN1762" i="2"/>
  <c r="AN1763" i="2"/>
  <c r="AN1764" i="2"/>
  <c r="AN1765" i="2"/>
  <c r="AN1766" i="2"/>
  <c r="AN1767" i="2"/>
  <c r="AN1768" i="2"/>
  <c r="AN1769" i="2"/>
  <c r="AN1770" i="2"/>
  <c r="AN1771" i="2"/>
  <c r="AN1772" i="2"/>
  <c r="AN1773" i="2"/>
  <c r="AN1774" i="2"/>
  <c r="AN1775" i="2"/>
  <c r="AN1776" i="2"/>
  <c r="AN1777" i="2"/>
  <c r="AN1778" i="2"/>
  <c r="AN1779" i="2"/>
  <c r="AN1780" i="2"/>
  <c r="AN1781" i="2"/>
  <c r="AN1782" i="2"/>
  <c r="AN1783" i="2"/>
  <c r="AN1784" i="2"/>
  <c r="AN1785" i="2"/>
  <c r="AN1786" i="2"/>
  <c r="AN1787" i="2"/>
  <c r="AN1788" i="2"/>
  <c r="AN1789" i="2"/>
  <c r="AN1790" i="2"/>
  <c r="AN1791" i="2"/>
  <c r="AN1792" i="2"/>
  <c r="AN1793" i="2"/>
  <c r="AN1794" i="2"/>
  <c r="AN1795" i="2"/>
  <c r="AN1796" i="2"/>
  <c r="AN1797" i="2"/>
  <c r="AN1798" i="2"/>
  <c r="AN1799" i="2"/>
  <c r="AN1800" i="2"/>
  <c r="AN1801" i="2"/>
  <c r="AN1802" i="2"/>
  <c r="AN1803" i="2"/>
  <c r="AN1804" i="2"/>
  <c r="AN1805" i="2"/>
  <c r="AN1806" i="2"/>
  <c r="AN1807" i="2"/>
  <c r="AN1808" i="2"/>
  <c r="AN1809" i="2"/>
  <c r="AN1810" i="2"/>
  <c r="AN1811" i="2"/>
  <c r="AN1812" i="2"/>
  <c r="AN1813" i="2"/>
  <c r="AN1814" i="2"/>
  <c r="AN1815" i="2"/>
  <c r="AN1816" i="2"/>
  <c r="AN1817" i="2"/>
  <c r="AN1818" i="2"/>
  <c r="AN1819" i="2"/>
  <c r="AN1820" i="2"/>
  <c r="AN1821" i="2"/>
  <c r="AN1822" i="2"/>
  <c r="AN1823" i="2"/>
  <c r="AN1824" i="2"/>
  <c r="AN1825" i="2"/>
  <c r="AN1826" i="2"/>
  <c r="AN1827" i="2"/>
  <c r="AN1828" i="2"/>
  <c r="AN1829" i="2"/>
  <c r="AN1830" i="2"/>
  <c r="AN1831" i="2"/>
  <c r="AN1832" i="2"/>
  <c r="AN1833" i="2"/>
  <c r="AN1834" i="2"/>
  <c r="AN1835" i="2"/>
  <c r="AN1836" i="2"/>
  <c r="AN1837" i="2"/>
  <c r="AN1838" i="2"/>
  <c r="AN1839" i="2"/>
  <c r="AN1840" i="2"/>
  <c r="AN1841" i="2"/>
  <c r="AN1842" i="2"/>
  <c r="AN1843" i="2"/>
  <c r="AN1844" i="2"/>
  <c r="AN1845" i="2"/>
  <c r="AN1846" i="2"/>
  <c r="AN1847" i="2"/>
  <c r="AN1848" i="2"/>
  <c r="AN1849" i="2"/>
  <c r="AN1850" i="2"/>
  <c r="AN1851" i="2"/>
  <c r="AN1852" i="2"/>
  <c r="AN1853" i="2"/>
  <c r="AN1854" i="2"/>
  <c r="AN1855" i="2"/>
  <c r="AN1856" i="2"/>
  <c r="AN1857" i="2"/>
  <c r="AN1858" i="2"/>
  <c r="AN1859" i="2"/>
  <c r="AN1860" i="2"/>
  <c r="AN1861" i="2"/>
  <c r="AN1862" i="2"/>
  <c r="AN1863" i="2"/>
  <c r="AN1864" i="2"/>
  <c r="AN1865" i="2"/>
  <c r="AN1866" i="2"/>
  <c r="AN1867" i="2"/>
  <c r="AN1868" i="2"/>
  <c r="AN1869" i="2"/>
  <c r="AN1870" i="2"/>
  <c r="AN1871" i="2"/>
  <c r="AN1872" i="2"/>
  <c r="AN1873" i="2"/>
  <c r="AN1874" i="2"/>
  <c r="AN1875" i="2"/>
  <c r="AN1876" i="2"/>
  <c r="AN1877" i="2"/>
  <c r="AN1878" i="2"/>
  <c r="AN1879" i="2"/>
  <c r="AN1880" i="2"/>
  <c r="AN1881" i="2"/>
  <c r="AN1882" i="2"/>
  <c r="AN1883" i="2"/>
  <c r="AN1884" i="2"/>
  <c r="AN1885" i="2"/>
  <c r="AN1886" i="2"/>
  <c r="AN1887" i="2"/>
  <c r="AN1888" i="2"/>
  <c r="AN1889" i="2"/>
  <c r="AN1890" i="2"/>
  <c r="AN1891" i="2"/>
  <c r="AN1892" i="2"/>
  <c r="AN1893" i="2"/>
  <c r="AN1894" i="2"/>
  <c r="AN1895" i="2"/>
  <c r="AN1896" i="2"/>
  <c r="AN1897" i="2"/>
  <c r="AN1898" i="2"/>
  <c r="AN1899" i="2"/>
  <c r="AN1900" i="2"/>
  <c r="AN1901" i="2"/>
  <c r="AN1902" i="2"/>
  <c r="AN1903" i="2"/>
  <c r="AN1904" i="2"/>
  <c r="AN1905" i="2"/>
  <c r="AN1906" i="2"/>
  <c r="AN1907" i="2"/>
  <c r="AN1908" i="2"/>
  <c r="AN1909" i="2"/>
  <c r="AN1910" i="2"/>
  <c r="AN1911" i="2"/>
  <c r="AN1912" i="2"/>
  <c r="AN1913" i="2"/>
  <c r="AN1914" i="2"/>
  <c r="AN1915" i="2"/>
  <c r="AN1916" i="2"/>
  <c r="AN1917" i="2"/>
  <c r="AN1918" i="2"/>
  <c r="AN1919" i="2"/>
  <c r="AN1920" i="2"/>
  <c r="AN1921" i="2"/>
  <c r="AN1922" i="2"/>
  <c r="AN1923" i="2"/>
  <c r="AN1924" i="2"/>
  <c r="AN1925" i="2"/>
  <c r="AN1926" i="2"/>
  <c r="AN1927" i="2"/>
  <c r="AN1928" i="2"/>
  <c r="AN1929" i="2"/>
  <c r="AN1930" i="2"/>
  <c r="AN1931" i="2"/>
  <c r="AN1932" i="2"/>
  <c r="AN1933" i="2"/>
  <c r="AN1934" i="2"/>
  <c r="AN1935" i="2"/>
  <c r="AN1936" i="2"/>
  <c r="AN1937" i="2"/>
  <c r="AN1938" i="2"/>
  <c r="AN1939" i="2"/>
  <c r="AN1940" i="2"/>
  <c r="AN1941" i="2"/>
  <c r="AN1942" i="2"/>
  <c r="AN1943" i="2"/>
  <c r="AN1944" i="2"/>
  <c r="AN1945" i="2"/>
  <c r="AN1946" i="2"/>
  <c r="AN1947" i="2"/>
  <c r="AN1948" i="2"/>
  <c r="AN1949" i="2"/>
  <c r="AN1950" i="2"/>
  <c r="AN1951" i="2"/>
  <c r="AN1952" i="2"/>
  <c r="AN1953" i="2"/>
  <c r="AN1954" i="2"/>
  <c r="AN1955" i="2"/>
  <c r="AN1956" i="2"/>
  <c r="AN1957" i="2"/>
  <c r="AN1958" i="2"/>
  <c r="AN1959" i="2"/>
  <c r="AN1960" i="2"/>
  <c r="AN1961" i="2"/>
  <c r="AN1962" i="2"/>
  <c r="AN1963" i="2"/>
  <c r="AN1964" i="2"/>
  <c r="AN1965" i="2"/>
  <c r="AN1966" i="2"/>
  <c r="AN1967" i="2"/>
  <c r="AN1968" i="2"/>
  <c r="AN1969" i="2"/>
  <c r="AN1970" i="2"/>
  <c r="AN1971" i="2"/>
  <c r="AN1972" i="2"/>
  <c r="AN1973" i="2"/>
  <c r="AN1974" i="2"/>
  <c r="AN1975" i="2"/>
  <c r="AN1976" i="2"/>
  <c r="AN1977" i="2"/>
  <c r="AN1978" i="2"/>
  <c r="AN1979" i="2"/>
  <c r="AN1980" i="2"/>
  <c r="AN1981" i="2"/>
  <c r="AN1982" i="2"/>
  <c r="AN1983" i="2"/>
  <c r="AN1984" i="2"/>
  <c r="AN1985" i="2"/>
  <c r="AN1986" i="2"/>
  <c r="AN1987" i="2"/>
  <c r="AN1988" i="2"/>
  <c r="AN1989" i="2"/>
  <c r="AN1990" i="2"/>
  <c r="AN1991" i="2"/>
  <c r="AN1992" i="2"/>
  <c r="AN1993" i="2"/>
  <c r="AN1994" i="2"/>
  <c r="AN1995" i="2"/>
  <c r="AN1996" i="2"/>
  <c r="AN1997" i="2"/>
  <c r="AN1998" i="2"/>
  <c r="AN1999" i="2"/>
  <c r="AN2000" i="2"/>
  <c r="AN2001" i="2"/>
  <c r="AN2002" i="2"/>
  <c r="AN2003" i="2"/>
  <c r="AN2004" i="2"/>
  <c r="AN2005" i="2"/>
  <c r="AN2006" i="2"/>
  <c r="AN2007" i="2"/>
  <c r="AN2008" i="2"/>
  <c r="AN2009" i="2"/>
  <c r="AN2010" i="2"/>
  <c r="AN2011" i="2"/>
  <c r="AN2012" i="2"/>
  <c r="AN2013" i="2"/>
  <c r="AN2014" i="2"/>
  <c r="AN2015" i="2"/>
  <c r="AN2016" i="2"/>
  <c r="AN2017" i="2"/>
  <c r="AN2018" i="2"/>
  <c r="AN2019" i="2"/>
  <c r="AN2020" i="2"/>
  <c r="AN2021" i="2"/>
  <c r="AN2022" i="2"/>
  <c r="AN2023" i="2"/>
  <c r="AN2024" i="2"/>
  <c r="AN2025" i="2"/>
  <c r="AN2026" i="2"/>
  <c r="AN2027" i="2"/>
  <c r="AN2028" i="2"/>
  <c r="AN2029" i="2"/>
  <c r="AN2030" i="2"/>
  <c r="AN2031" i="2"/>
  <c r="AN2032" i="2"/>
  <c r="AN2033" i="2"/>
  <c r="AN2034" i="2"/>
  <c r="AN2035" i="2"/>
  <c r="AN2036" i="2"/>
  <c r="AN2037" i="2"/>
  <c r="AN2038" i="2"/>
  <c r="AN2039" i="2"/>
  <c r="AN2040" i="2"/>
  <c r="AN2041" i="2"/>
  <c r="AN2042" i="2"/>
  <c r="AN2043" i="2"/>
  <c r="AN2044" i="2"/>
  <c r="AN2045" i="2"/>
  <c r="AN2046" i="2"/>
  <c r="AN2047" i="2"/>
  <c r="AN2048" i="2"/>
  <c r="AN2049" i="2"/>
  <c r="AN2050" i="2"/>
  <c r="AN2051" i="2"/>
  <c r="AN2052" i="2"/>
  <c r="AN2053" i="2"/>
  <c r="AN2054" i="2"/>
  <c r="AN2055" i="2"/>
  <c r="AN2056" i="2"/>
  <c r="AN2057" i="2"/>
  <c r="AN2058" i="2"/>
  <c r="AN2059" i="2"/>
  <c r="AN2060" i="2"/>
  <c r="AN2061" i="2"/>
  <c r="AN2062" i="2"/>
  <c r="AN2063" i="2"/>
  <c r="AN2064" i="2"/>
  <c r="AN2065" i="2"/>
  <c r="AN2066" i="2"/>
  <c r="AN2067" i="2"/>
  <c r="AN2068" i="2"/>
  <c r="AN2069" i="2"/>
  <c r="AN2070" i="2"/>
  <c r="AN2071" i="2"/>
  <c r="AN2072" i="2"/>
  <c r="AN2073" i="2"/>
  <c r="AN2074" i="2"/>
  <c r="AN2075" i="2"/>
  <c r="AN2076" i="2"/>
  <c r="AN2077" i="2"/>
  <c r="AN2078" i="2"/>
  <c r="AN2079" i="2"/>
  <c r="AN2080" i="2"/>
  <c r="AN2081" i="2"/>
  <c r="AN2082" i="2"/>
  <c r="AN2083" i="2"/>
  <c r="AN2084" i="2"/>
  <c r="AN2085" i="2"/>
  <c r="AN2086" i="2"/>
  <c r="AN2087" i="2"/>
  <c r="AN2088" i="2"/>
  <c r="AN2089" i="2"/>
  <c r="AN2090" i="2"/>
  <c r="AN2091" i="2"/>
  <c r="AN2092" i="2"/>
  <c r="AN2093" i="2"/>
  <c r="AN2094" i="2"/>
  <c r="AN2095" i="2"/>
  <c r="AN2096" i="2"/>
  <c r="AN2097" i="2"/>
  <c r="AN2098" i="2"/>
  <c r="AN2099" i="2"/>
  <c r="AN2100" i="2"/>
  <c r="AN2101" i="2"/>
  <c r="AN2102" i="2"/>
  <c r="AN2103" i="2"/>
  <c r="AN2104" i="2"/>
  <c r="AN2105" i="2"/>
  <c r="AN2106" i="2"/>
  <c r="AN2107" i="2"/>
  <c r="AN2108" i="2"/>
  <c r="AN2109" i="2"/>
  <c r="AN2110" i="2"/>
  <c r="AN2111" i="2"/>
  <c r="AN2112" i="2"/>
  <c r="AN2113" i="2"/>
  <c r="AN2114" i="2"/>
  <c r="AN2115" i="2"/>
  <c r="AN2116" i="2"/>
  <c r="AN2117" i="2"/>
  <c r="AN2118" i="2"/>
  <c r="AN2119" i="2"/>
  <c r="AN2120" i="2"/>
  <c r="AN2121" i="2"/>
  <c r="AN2122" i="2"/>
  <c r="AN2123" i="2"/>
  <c r="AN2124" i="2"/>
  <c r="AN2125" i="2"/>
  <c r="AN2126" i="2"/>
  <c r="AN2127" i="2"/>
  <c r="AN2128" i="2"/>
  <c r="AN2129" i="2"/>
  <c r="AN2130" i="2"/>
  <c r="AN2131" i="2"/>
  <c r="AN2132" i="2"/>
  <c r="AN2133" i="2"/>
  <c r="AN2134" i="2"/>
  <c r="AN2135" i="2"/>
  <c r="AN2136" i="2"/>
  <c r="AN2137" i="2"/>
  <c r="AN2138" i="2"/>
  <c r="AN2139" i="2"/>
  <c r="AN2140" i="2"/>
  <c r="AN2141" i="2"/>
  <c r="AN2142" i="2"/>
  <c r="AN2143" i="2"/>
  <c r="AN2144" i="2"/>
  <c r="AN2145" i="2"/>
  <c r="AN2146" i="2"/>
  <c r="AN2147" i="2"/>
  <c r="AN2148" i="2"/>
  <c r="AN2149" i="2"/>
  <c r="AN2150" i="2"/>
  <c r="AN2151" i="2"/>
  <c r="AN2152" i="2"/>
  <c r="AN2153" i="2"/>
  <c r="AN2154" i="2"/>
  <c r="AN2155" i="2"/>
  <c r="AN2156" i="2"/>
  <c r="AN2157" i="2"/>
  <c r="AN2158" i="2"/>
  <c r="AN2159" i="2"/>
  <c r="AN2160" i="2"/>
  <c r="AN2161" i="2"/>
  <c r="AN2162" i="2"/>
  <c r="AN2163" i="2"/>
  <c r="AN2164" i="2"/>
  <c r="AN2165" i="2"/>
  <c r="AN2166" i="2"/>
  <c r="AN2167" i="2"/>
  <c r="AN2168" i="2"/>
  <c r="AN2169" i="2"/>
  <c r="AN2170" i="2"/>
  <c r="AN2171" i="2"/>
  <c r="AN2172" i="2"/>
  <c r="AN2173" i="2"/>
  <c r="AN2174" i="2"/>
  <c r="AN2175" i="2"/>
  <c r="AN2176" i="2"/>
  <c r="AN2177" i="2"/>
  <c r="AN2178" i="2"/>
  <c r="AN2179" i="2"/>
  <c r="AN2180" i="2"/>
  <c r="AN2181" i="2"/>
  <c r="AN2182" i="2"/>
  <c r="AN2183" i="2"/>
  <c r="AN2184" i="2"/>
  <c r="AN2185" i="2"/>
  <c r="AN2186" i="2"/>
  <c r="AN2187" i="2"/>
  <c r="AN2188" i="2"/>
  <c r="AN2189" i="2"/>
  <c r="AN2190" i="2"/>
  <c r="AN2191" i="2"/>
  <c r="AN2192" i="2"/>
  <c r="AN2193" i="2"/>
  <c r="AN2194" i="2"/>
  <c r="AN2195" i="2"/>
  <c r="AN2196" i="2"/>
  <c r="AN2197" i="2"/>
  <c r="AN2198" i="2"/>
  <c r="AN2199" i="2"/>
  <c r="AN2200" i="2"/>
  <c r="AN2201" i="2"/>
  <c r="AN2202" i="2"/>
  <c r="AN2203" i="2"/>
  <c r="AN2204" i="2"/>
  <c r="AN2205" i="2"/>
  <c r="AN2206" i="2"/>
  <c r="AN2207" i="2"/>
  <c r="AN2208" i="2"/>
  <c r="AN2209" i="2"/>
  <c r="AN2210" i="2"/>
  <c r="AN2211" i="2"/>
  <c r="AN2212" i="2"/>
  <c r="AN2213" i="2"/>
  <c r="AN2214" i="2"/>
  <c r="AN2215" i="2"/>
  <c r="AN2216" i="2"/>
  <c r="AN2217" i="2"/>
  <c r="AN2218" i="2"/>
  <c r="AN2219" i="2"/>
  <c r="AN2220" i="2"/>
  <c r="AN2221" i="2"/>
  <c r="AN2222" i="2"/>
  <c r="AN2223" i="2"/>
  <c r="AN2224" i="2"/>
  <c r="AN2225" i="2"/>
  <c r="AN2226" i="2"/>
  <c r="AN2227" i="2"/>
  <c r="AN2228" i="2"/>
  <c r="AN2229" i="2"/>
  <c r="AN2230" i="2"/>
  <c r="AN2231" i="2"/>
  <c r="AN2232" i="2"/>
  <c r="AN2233" i="2"/>
  <c r="AN2234" i="2"/>
  <c r="AN2235" i="2"/>
  <c r="AN2236" i="2"/>
  <c r="AN2237" i="2"/>
  <c r="AN2238" i="2"/>
  <c r="AN2239" i="2"/>
  <c r="AN2240" i="2"/>
  <c r="AN2241" i="2"/>
  <c r="AN2242" i="2"/>
  <c r="AN2243" i="2"/>
  <c r="AN2244" i="2"/>
  <c r="AN2245" i="2"/>
  <c r="AN2246" i="2"/>
  <c r="AN2247" i="2"/>
  <c r="AN2248" i="2"/>
  <c r="AN2249" i="2"/>
  <c r="AN2250" i="2"/>
  <c r="AN2251" i="2"/>
  <c r="AN2252" i="2"/>
  <c r="AN2253" i="2"/>
  <c r="AN2254" i="2"/>
  <c r="AN2255" i="2"/>
  <c r="AN2256" i="2"/>
  <c r="AN2257" i="2"/>
  <c r="AN2258" i="2"/>
  <c r="AN2259" i="2"/>
  <c r="AN2260" i="2"/>
  <c r="AN2261" i="2"/>
  <c r="AN2262" i="2"/>
  <c r="AN2263" i="2"/>
  <c r="AN2264" i="2"/>
  <c r="AN2265" i="2"/>
  <c r="AN2266" i="2"/>
  <c r="AN2267" i="2"/>
  <c r="AN2268" i="2"/>
  <c r="AN2269" i="2"/>
  <c r="AN2270" i="2"/>
  <c r="AN2271" i="2"/>
  <c r="AN2272" i="2"/>
  <c r="AN2273" i="2"/>
  <c r="AN2274" i="2"/>
  <c r="AN2275" i="2"/>
  <c r="AN2276" i="2"/>
  <c r="AN2277" i="2"/>
  <c r="AN2278" i="2"/>
  <c r="AN2279" i="2"/>
  <c r="AN2280" i="2"/>
  <c r="AN2281" i="2"/>
  <c r="AN2282" i="2"/>
  <c r="AN2283" i="2"/>
  <c r="AN2284" i="2"/>
  <c r="AN2285" i="2"/>
  <c r="AN2286" i="2"/>
  <c r="AN2287" i="2"/>
  <c r="AN2288" i="2"/>
  <c r="AN2289" i="2"/>
  <c r="AN2290" i="2"/>
  <c r="AN2291" i="2"/>
  <c r="AN2292" i="2"/>
  <c r="AN2293" i="2"/>
  <c r="AN2294" i="2"/>
  <c r="AN2295" i="2"/>
  <c r="AN2296" i="2"/>
  <c r="AN2297" i="2"/>
  <c r="AN2298" i="2"/>
  <c r="AN2299" i="2"/>
  <c r="AN2300" i="2"/>
  <c r="AN2301" i="2"/>
  <c r="AN2302" i="2"/>
  <c r="AN2303" i="2"/>
  <c r="AN2304" i="2"/>
  <c r="AN2305" i="2"/>
  <c r="AN2306" i="2"/>
  <c r="AN2307" i="2"/>
  <c r="AN2308" i="2"/>
  <c r="AN2309" i="2"/>
  <c r="AN2310" i="2"/>
  <c r="AN2311" i="2"/>
  <c r="AN2312" i="2"/>
  <c r="AN2313" i="2"/>
  <c r="AN2314" i="2"/>
  <c r="AN2315" i="2"/>
  <c r="AN2316" i="2"/>
  <c r="AN2317" i="2"/>
  <c r="AN2318" i="2"/>
  <c r="AN2319" i="2"/>
  <c r="AN2320" i="2"/>
  <c r="AN2321" i="2"/>
  <c r="AN2322" i="2"/>
  <c r="AN2323" i="2"/>
  <c r="AN2324" i="2"/>
  <c r="AN2325" i="2"/>
  <c r="AN2326" i="2"/>
  <c r="AN2327" i="2"/>
  <c r="AN2328" i="2"/>
  <c r="AN2329" i="2"/>
  <c r="AN2330" i="2"/>
  <c r="AN2331" i="2"/>
  <c r="AN2332" i="2"/>
  <c r="AN2333" i="2"/>
  <c r="AN2334" i="2"/>
  <c r="AN2335" i="2"/>
  <c r="AN2336" i="2"/>
  <c r="AN2337" i="2"/>
  <c r="AN2338" i="2"/>
  <c r="AN2339" i="2"/>
  <c r="AN2340" i="2"/>
  <c r="AN2341" i="2"/>
  <c r="AN2342" i="2"/>
  <c r="AN2343" i="2"/>
  <c r="AN2344" i="2"/>
  <c r="AN2345" i="2"/>
  <c r="AN2346" i="2"/>
  <c r="AN2347" i="2"/>
  <c r="AN2348" i="2"/>
  <c r="AN2349" i="2"/>
  <c r="AN2350" i="2"/>
  <c r="AN2351" i="2"/>
  <c r="AN2352" i="2"/>
  <c r="AN2353" i="2"/>
  <c r="AN2354" i="2"/>
  <c r="AN2355" i="2"/>
  <c r="AN2356" i="2"/>
  <c r="AN2357" i="2"/>
  <c r="AN2358" i="2"/>
  <c r="AN2359" i="2"/>
  <c r="AN2360" i="2"/>
  <c r="AN2361" i="2"/>
  <c r="AN2362" i="2"/>
  <c r="AN2363" i="2"/>
  <c r="AN2364" i="2"/>
  <c r="AN2365" i="2"/>
  <c r="AN2366" i="2"/>
  <c r="AN2367" i="2"/>
  <c r="AN2368" i="2"/>
  <c r="AN2369" i="2"/>
  <c r="AN2370" i="2"/>
  <c r="AN2371" i="2"/>
  <c r="AN2372" i="2"/>
  <c r="AN2373" i="2"/>
  <c r="AN2374" i="2"/>
  <c r="AN2375" i="2"/>
  <c r="AN2376" i="2"/>
  <c r="AN2377" i="2"/>
  <c r="AN2378" i="2"/>
  <c r="AN2379" i="2"/>
  <c r="AN2380" i="2"/>
  <c r="AN2381" i="2"/>
  <c r="AN2382" i="2"/>
  <c r="AN2383" i="2"/>
  <c r="AN2384" i="2"/>
  <c r="AN2385" i="2"/>
  <c r="AN2386" i="2"/>
  <c r="AN2387" i="2"/>
  <c r="AN2388" i="2"/>
  <c r="AN2389" i="2"/>
  <c r="AN2390" i="2"/>
  <c r="AN2391" i="2"/>
  <c r="AN2392" i="2"/>
  <c r="AN2393" i="2"/>
  <c r="AN2394" i="2"/>
  <c r="AN2395" i="2"/>
  <c r="AN2396" i="2"/>
  <c r="AN2397" i="2"/>
  <c r="AN2398" i="2"/>
  <c r="AN2399" i="2"/>
  <c r="AN2400" i="2"/>
  <c r="AN2401" i="2"/>
  <c r="AN2402" i="2"/>
  <c r="AN2403" i="2"/>
  <c r="AN2404" i="2"/>
  <c r="AN2405" i="2"/>
  <c r="AN2406" i="2"/>
  <c r="AN2407" i="2"/>
  <c r="AN2408" i="2"/>
  <c r="AN2409" i="2"/>
  <c r="AN2410" i="2"/>
  <c r="AN2411" i="2"/>
  <c r="AN2412" i="2"/>
  <c r="AN2413" i="2"/>
  <c r="AN2414" i="2"/>
  <c r="AN2415" i="2"/>
  <c r="AN2416" i="2"/>
  <c r="AN2417" i="2"/>
  <c r="AN2418" i="2"/>
  <c r="AN2419" i="2"/>
  <c r="AN2420" i="2"/>
  <c r="AN2421" i="2"/>
  <c r="AN2422" i="2"/>
  <c r="AN2423" i="2"/>
  <c r="AN2424" i="2"/>
  <c r="AN2425" i="2"/>
  <c r="AN2426" i="2"/>
  <c r="AN2427" i="2"/>
  <c r="AN2428" i="2"/>
  <c r="AN2429" i="2"/>
  <c r="AN2430" i="2"/>
  <c r="AN2431" i="2"/>
  <c r="AN2432" i="2"/>
  <c r="AN2433" i="2"/>
  <c r="AN2434" i="2"/>
  <c r="AN2435" i="2"/>
  <c r="AN2436" i="2"/>
  <c r="AN2437" i="2"/>
  <c r="AN2438" i="2"/>
  <c r="AN2439" i="2"/>
  <c r="AN2440" i="2"/>
  <c r="AN2441" i="2"/>
  <c r="AN2442" i="2"/>
  <c r="AN2443" i="2"/>
  <c r="AN2444" i="2"/>
  <c r="AN2445" i="2"/>
  <c r="AN2446" i="2"/>
  <c r="AN2447" i="2"/>
  <c r="AN2448" i="2"/>
  <c r="AN2449" i="2"/>
  <c r="AN2450" i="2"/>
  <c r="AN2451" i="2"/>
  <c r="AN2452" i="2"/>
  <c r="AN2453" i="2"/>
  <c r="AN2454" i="2"/>
  <c r="AN2455" i="2"/>
  <c r="AN2456" i="2"/>
  <c r="AN2457" i="2"/>
  <c r="AN2458" i="2"/>
  <c r="AN2459" i="2"/>
  <c r="AN2460" i="2"/>
  <c r="AN2461" i="2"/>
  <c r="AN2462" i="2"/>
  <c r="AN2463" i="2"/>
  <c r="AN2464" i="2"/>
  <c r="AN2465" i="2"/>
  <c r="AN2466" i="2"/>
  <c r="AN2467" i="2"/>
  <c r="AN2468" i="2"/>
  <c r="AN2469" i="2"/>
  <c r="AN2470" i="2"/>
  <c r="AN2471" i="2"/>
  <c r="AN2472" i="2"/>
  <c r="AN2473" i="2"/>
  <c r="AN2474" i="2"/>
  <c r="AN2475" i="2"/>
  <c r="AN2476" i="2"/>
  <c r="AN2477" i="2"/>
  <c r="AN2478" i="2"/>
  <c r="AN2479" i="2"/>
  <c r="AN2480" i="2"/>
  <c r="AN2481" i="2"/>
  <c r="AN2482" i="2"/>
  <c r="AN2483" i="2"/>
  <c r="AN2484" i="2"/>
  <c r="AN2485" i="2"/>
  <c r="AN2486" i="2"/>
  <c r="AN2487" i="2"/>
  <c r="AN2488" i="2"/>
  <c r="AN2489" i="2"/>
  <c r="AN2490" i="2"/>
  <c r="AN2491" i="2"/>
  <c r="AN2492" i="2"/>
  <c r="AN2493" i="2"/>
  <c r="AN2494" i="2"/>
  <c r="AN2495" i="2"/>
  <c r="AN2496" i="2"/>
  <c r="AN2497" i="2"/>
  <c r="AN2498" i="2"/>
  <c r="AN2499" i="2"/>
  <c r="AN2500" i="2"/>
  <c r="AN2501" i="2"/>
  <c r="AN2502" i="2"/>
  <c r="AN2503" i="2"/>
  <c r="AN2504" i="2"/>
  <c r="AN2505" i="2"/>
  <c r="AN2506" i="2"/>
  <c r="AN2507" i="2"/>
  <c r="AN2508" i="2"/>
  <c r="AN2509" i="2"/>
  <c r="AN2510" i="2"/>
  <c r="AN2511" i="2"/>
  <c r="AN2512" i="2"/>
  <c r="AN2513" i="2"/>
  <c r="AN2514" i="2"/>
  <c r="AN2515" i="2"/>
  <c r="AN2516" i="2"/>
  <c r="AN2517" i="2"/>
  <c r="AN2518" i="2"/>
  <c r="AN2519" i="2"/>
  <c r="AN2520" i="2"/>
  <c r="AN2521" i="2"/>
  <c r="AN2522" i="2"/>
  <c r="AN2523" i="2"/>
  <c r="AN2524" i="2"/>
  <c r="AN2525" i="2"/>
  <c r="AN2526" i="2"/>
  <c r="AN2527" i="2"/>
  <c r="AN2528" i="2"/>
  <c r="AN2529" i="2"/>
  <c r="AN2530" i="2"/>
  <c r="AN2531" i="2"/>
  <c r="AN2532" i="2"/>
  <c r="AN2533" i="2"/>
  <c r="AN2534" i="2"/>
  <c r="AN2535" i="2"/>
  <c r="AN2536" i="2"/>
  <c r="AN2537" i="2"/>
  <c r="AN2538" i="2"/>
  <c r="AN2539" i="2"/>
  <c r="AN2540" i="2"/>
  <c r="AN2541" i="2"/>
  <c r="AN2542" i="2"/>
  <c r="AN2543" i="2"/>
  <c r="AN2544" i="2"/>
  <c r="AN2545" i="2"/>
  <c r="AN2546" i="2"/>
  <c r="AN2547" i="2"/>
  <c r="AN2548" i="2"/>
  <c r="AN2549" i="2"/>
  <c r="AN2550" i="2"/>
  <c r="AN2551" i="2"/>
  <c r="AN2552" i="2"/>
  <c r="AN2553" i="2"/>
  <c r="AN2554" i="2"/>
  <c r="AN2555" i="2"/>
  <c r="AN2556" i="2"/>
  <c r="AN2557" i="2"/>
  <c r="AN2558" i="2"/>
  <c r="AN2559" i="2"/>
  <c r="AN2560" i="2"/>
  <c r="AN2561" i="2"/>
  <c r="AN2562" i="2"/>
  <c r="AN2563" i="2"/>
  <c r="AN2564" i="2"/>
  <c r="AN2565" i="2"/>
  <c r="AN2566" i="2"/>
  <c r="AN2567" i="2"/>
  <c r="AN2568" i="2"/>
  <c r="AN2569" i="2"/>
  <c r="AN2570" i="2"/>
  <c r="AN2571" i="2"/>
  <c r="AN2572" i="2"/>
  <c r="AN2573" i="2"/>
  <c r="AN2574" i="2"/>
  <c r="AN2575" i="2"/>
  <c r="AN2576" i="2"/>
  <c r="AN2577" i="2"/>
  <c r="AN2578" i="2"/>
  <c r="AN2579" i="2"/>
  <c r="AN2580" i="2"/>
  <c r="AN2581" i="2"/>
  <c r="AN2582" i="2"/>
  <c r="AN2583" i="2"/>
  <c r="AN2584" i="2"/>
  <c r="AN2585" i="2"/>
  <c r="AN2586" i="2"/>
  <c r="AN2587" i="2"/>
  <c r="AN2588" i="2"/>
  <c r="AN2589" i="2"/>
  <c r="AN2590" i="2"/>
  <c r="AN2591" i="2"/>
  <c r="AN2592" i="2"/>
  <c r="AN2593" i="2"/>
  <c r="AN2594" i="2"/>
  <c r="AN2595" i="2"/>
  <c r="AN2596" i="2"/>
  <c r="AN2597" i="2"/>
  <c r="AN2598" i="2"/>
  <c r="AN2599" i="2"/>
  <c r="AN2600" i="2"/>
  <c r="AN2601" i="2"/>
  <c r="AN2602" i="2"/>
  <c r="AN2603" i="2"/>
  <c r="AN2604" i="2"/>
  <c r="AN2605" i="2"/>
  <c r="AN2606" i="2"/>
  <c r="AN2607" i="2"/>
  <c r="AN2608" i="2"/>
  <c r="AN2609" i="2"/>
  <c r="AN2610" i="2"/>
  <c r="AN2611" i="2"/>
  <c r="AN2612" i="2"/>
  <c r="AN2613" i="2"/>
  <c r="AN2614" i="2"/>
  <c r="AN2615" i="2"/>
  <c r="AN2616" i="2"/>
  <c r="AN2617" i="2"/>
  <c r="AN2618" i="2"/>
  <c r="AN2619" i="2"/>
  <c r="AN2620" i="2"/>
  <c r="AN2621" i="2"/>
  <c r="AN2622" i="2"/>
  <c r="AN2623" i="2"/>
  <c r="AN2624" i="2"/>
  <c r="AN2625" i="2"/>
  <c r="AN2626" i="2"/>
  <c r="AN2627" i="2"/>
  <c r="AN2628" i="2"/>
  <c r="AN2629" i="2"/>
  <c r="AN2630" i="2"/>
  <c r="AN2631" i="2"/>
  <c r="AN2632" i="2"/>
  <c r="AN2633" i="2"/>
  <c r="AN2634" i="2"/>
  <c r="AN2635" i="2"/>
  <c r="AN2636" i="2"/>
  <c r="AN2637" i="2"/>
  <c r="AN2638" i="2"/>
  <c r="AN2639" i="2"/>
  <c r="AN2640" i="2"/>
  <c r="AN2641" i="2"/>
  <c r="AN2642" i="2"/>
  <c r="AN2643" i="2"/>
  <c r="AN2644" i="2"/>
  <c r="AN2645" i="2"/>
  <c r="AN2646" i="2"/>
  <c r="AN2647" i="2"/>
  <c r="AN2648" i="2"/>
  <c r="AN2649" i="2"/>
  <c r="AN2650" i="2"/>
  <c r="AN2651" i="2"/>
  <c r="AN2652" i="2"/>
  <c r="AN2653" i="2"/>
  <c r="AN2654" i="2"/>
  <c r="AN2655" i="2"/>
  <c r="AN2656" i="2"/>
  <c r="AN2657" i="2"/>
  <c r="AN2658" i="2"/>
  <c r="AN2659" i="2"/>
  <c r="AN2660" i="2"/>
  <c r="AN2661" i="2"/>
  <c r="AN2662" i="2"/>
  <c r="AN2663" i="2"/>
  <c r="AN2664" i="2"/>
  <c r="AN2665" i="2"/>
  <c r="AN2666" i="2"/>
  <c r="AN2667" i="2"/>
  <c r="AN2668" i="2"/>
  <c r="AN2669" i="2"/>
  <c r="AN2670" i="2"/>
  <c r="AN2671" i="2"/>
  <c r="AN2672" i="2"/>
  <c r="AN2673" i="2"/>
  <c r="AN2674" i="2"/>
  <c r="AN2675" i="2"/>
  <c r="AN2676" i="2"/>
  <c r="AN2677" i="2"/>
  <c r="AN2678" i="2"/>
  <c r="AN2679" i="2"/>
  <c r="AN2680" i="2"/>
  <c r="AN2681" i="2"/>
  <c r="AN2682" i="2"/>
  <c r="AN2683" i="2"/>
  <c r="AN2684" i="2"/>
  <c r="AN2685" i="2"/>
  <c r="AN2686" i="2"/>
  <c r="AN2687" i="2"/>
  <c r="AN2688" i="2"/>
  <c r="AN2689" i="2"/>
  <c r="AN2690" i="2"/>
  <c r="AN2691" i="2"/>
  <c r="AN2692" i="2"/>
  <c r="AN2693" i="2"/>
  <c r="AN2694" i="2"/>
  <c r="AN2695" i="2"/>
  <c r="AN2696" i="2"/>
  <c r="AN2697" i="2"/>
  <c r="AN2698" i="2"/>
  <c r="AN2699" i="2"/>
  <c r="AN2700" i="2"/>
  <c r="AN2701" i="2"/>
  <c r="AN2702" i="2"/>
  <c r="AN2703" i="2"/>
  <c r="AN2704" i="2"/>
  <c r="AN2705" i="2"/>
  <c r="AN2706" i="2"/>
  <c r="AN2707" i="2"/>
  <c r="AN2708" i="2"/>
  <c r="AN2709" i="2"/>
  <c r="AN2710" i="2"/>
  <c r="AN2711" i="2"/>
  <c r="AN2712" i="2"/>
  <c r="AN2713" i="2"/>
  <c r="AN2714" i="2"/>
  <c r="AN2715" i="2"/>
  <c r="AN2716" i="2"/>
  <c r="AN2717" i="2"/>
  <c r="AN2718" i="2"/>
  <c r="AN2719" i="2"/>
  <c r="AN2720" i="2"/>
  <c r="AN2721" i="2"/>
  <c r="AN2722" i="2"/>
  <c r="AN2723" i="2"/>
  <c r="AN2724" i="2"/>
  <c r="AN2725" i="2"/>
  <c r="AN2726" i="2"/>
  <c r="AN2727" i="2"/>
  <c r="AN2728" i="2"/>
  <c r="AN2729" i="2"/>
  <c r="AN2730" i="2"/>
  <c r="AN2731" i="2"/>
  <c r="AN2732" i="2"/>
  <c r="AN2733" i="2"/>
  <c r="AN2734" i="2"/>
  <c r="AN2735" i="2"/>
  <c r="AN2736" i="2"/>
  <c r="AN2737" i="2"/>
  <c r="AN2738" i="2"/>
  <c r="AN2739" i="2"/>
  <c r="AN2740" i="2"/>
  <c r="AN2741" i="2"/>
  <c r="AN2742" i="2"/>
  <c r="AN2743" i="2"/>
  <c r="AN2744" i="2"/>
  <c r="AN2745" i="2"/>
  <c r="AN2746" i="2"/>
  <c r="AN2747" i="2"/>
  <c r="AN2748" i="2"/>
  <c r="AN2749" i="2"/>
  <c r="AN2750" i="2"/>
  <c r="AN2751" i="2"/>
  <c r="AN2752" i="2"/>
  <c r="AN2753" i="2"/>
  <c r="AN2754" i="2"/>
  <c r="AN2755" i="2"/>
  <c r="AN2756" i="2"/>
  <c r="AN2757" i="2"/>
  <c r="AN2758" i="2"/>
  <c r="AN2759" i="2"/>
  <c r="AN2760" i="2"/>
  <c r="AN2761" i="2"/>
  <c r="AN2762" i="2"/>
  <c r="AN2763" i="2"/>
  <c r="AN2764" i="2"/>
  <c r="AN2765" i="2"/>
  <c r="AN2766" i="2"/>
  <c r="AN2767" i="2"/>
  <c r="AN2768" i="2"/>
  <c r="AN2769" i="2"/>
  <c r="AN2770" i="2"/>
  <c r="AN2771" i="2"/>
  <c r="AN2772" i="2"/>
  <c r="AN2773" i="2"/>
  <c r="AN2774" i="2"/>
  <c r="AN2775" i="2"/>
  <c r="AN2776" i="2"/>
  <c r="AN2777" i="2"/>
  <c r="AN2778" i="2"/>
  <c r="AN2779" i="2"/>
  <c r="AN2780" i="2"/>
  <c r="AN2781" i="2"/>
  <c r="AN2782" i="2"/>
  <c r="AN2783" i="2"/>
  <c r="AN2784" i="2"/>
  <c r="AN2785" i="2"/>
  <c r="AN2786" i="2"/>
  <c r="AN2787" i="2"/>
  <c r="AN2788" i="2"/>
  <c r="AN2789" i="2"/>
  <c r="AN2790" i="2"/>
  <c r="AN2791" i="2"/>
  <c r="AN2792" i="2"/>
  <c r="AN2793" i="2"/>
  <c r="AN2794" i="2"/>
  <c r="AN2795" i="2"/>
  <c r="AN2796" i="2"/>
  <c r="AN2797" i="2"/>
  <c r="AN2798" i="2"/>
  <c r="AN2799" i="2"/>
  <c r="AN2800" i="2"/>
  <c r="AN2801" i="2"/>
  <c r="AN2802" i="2"/>
  <c r="AN2803" i="2"/>
  <c r="AN2804" i="2"/>
  <c r="AN2805" i="2"/>
  <c r="AN2806" i="2"/>
  <c r="AN2807" i="2"/>
  <c r="AN2808" i="2"/>
  <c r="AN2809" i="2"/>
  <c r="AN2810" i="2"/>
  <c r="AN2811" i="2"/>
  <c r="AN2812" i="2"/>
  <c r="AN2813" i="2"/>
  <c r="AN2814" i="2"/>
  <c r="AN2815" i="2"/>
  <c r="AN2816" i="2"/>
  <c r="AN2817" i="2"/>
  <c r="AN2818" i="2"/>
  <c r="AN2819" i="2"/>
  <c r="AN2820" i="2"/>
  <c r="AN2821" i="2"/>
  <c r="AN2822" i="2"/>
  <c r="AN2823" i="2"/>
  <c r="AN2824" i="2"/>
  <c r="AN2825" i="2"/>
  <c r="AN2826" i="2"/>
  <c r="AN2827" i="2"/>
  <c r="AN2828" i="2"/>
  <c r="AN2829" i="2"/>
  <c r="AN2830" i="2"/>
  <c r="AN2831" i="2"/>
  <c r="AN2832" i="2"/>
  <c r="AN2833" i="2"/>
  <c r="AN2834" i="2"/>
  <c r="AN2835" i="2"/>
  <c r="AN2836" i="2"/>
  <c r="AN2837" i="2"/>
  <c r="AN2838" i="2"/>
  <c r="AN2839" i="2"/>
  <c r="AN2840" i="2"/>
  <c r="AN2841" i="2"/>
  <c r="AN2842" i="2"/>
  <c r="AN2843" i="2"/>
  <c r="AN2844" i="2"/>
  <c r="AN2845" i="2"/>
  <c r="AN2846" i="2"/>
  <c r="AN2847" i="2"/>
  <c r="AN2848" i="2"/>
  <c r="AN2849" i="2"/>
  <c r="AN2850" i="2"/>
  <c r="AN2851" i="2"/>
  <c r="AN2852" i="2"/>
  <c r="AN2853" i="2"/>
  <c r="AN2854" i="2"/>
  <c r="AN2855" i="2"/>
  <c r="AN2856" i="2"/>
  <c r="AN2857" i="2"/>
  <c r="AN2858" i="2"/>
  <c r="AN2859" i="2"/>
  <c r="AN2860" i="2"/>
  <c r="AN2861" i="2"/>
  <c r="AN2862" i="2"/>
  <c r="AN2863" i="2"/>
  <c r="AN2864" i="2"/>
  <c r="AN2865" i="2"/>
  <c r="AN2866" i="2"/>
  <c r="AN2867" i="2"/>
  <c r="AN2868" i="2"/>
  <c r="AN2869" i="2"/>
  <c r="AN2870" i="2"/>
  <c r="AN2871" i="2"/>
  <c r="AN2872" i="2"/>
  <c r="AN2873" i="2"/>
  <c r="AN2874" i="2"/>
  <c r="AN2875" i="2"/>
  <c r="AN2876" i="2"/>
  <c r="AN2877" i="2"/>
  <c r="AN2878" i="2"/>
  <c r="AN2879" i="2"/>
  <c r="AN2880" i="2"/>
  <c r="AN2881" i="2"/>
  <c r="AN2882" i="2"/>
  <c r="AN2883" i="2"/>
  <c r="AN2884" i="2"/>
  <c r="AN2885" i="2"/>
  <c r="AN2886" i="2"/>
  <c r="AN2887" i="2"/>
  <c r="AN2888" i="2"/>
  <c r="AN2889" i="2"/>
  <c r="AN2890" i="2"/>
  <c r="AN2891" i="2"/>
  <c r="AN2892" i="2"/>
  <c r="AN2893" i="2"/>
  <c r="AN2894" i="2"/>
  <c r="AN2895" i="2"/>
  <c r="AN2896" i="2"/>
  <c r="AN2897" i="2"/>
  <c r="AN2898" i="2"/>
  <c r="AN2899" i="2"/>
  <c r="AN2900" i="2"/>
  <c r="AN2901" i="2"/>
  <c r="AN2902" i="2"/>
  <c r="AN2903" i="2"/>
  <c r="AN2904" i="2"/>
  <c r="AN2905" i="2"/>
  <c r="AN2906" i="2"/>
  <c r="AN2907" i="2"/>
  <c r="AN2908" i="2"/>
  <c r="AN2909" i="2"/>
  <c r="AN2910" i="2"/>
  <c r="AN2911" i="2"/>
  <c r="AN2912" i="2"/>
  <c r="AN2913" i="2"/>
  <c r="AN2914" i="2"/>
  <c r="AN2915" i="2"/>
  <c r="AN2916" i="2"/>
  <c r="AN2917" i="2"/>
  <c r="AN2918" i="2"/>
  <c r="AN2919" i="2"/>
  <c r="AN2920" i="2"/>
  <c r="AN2921" i="2"/>
  <c r="AN2922" i="2"/>
  <c r="AN2923" i="2"/>
  <c r="AN2924" i="2"/>
  <c r="AN2925" i="2"/>
  <c r="AN2926" i="2"/>
  <c r="AN2927" i="2"/>
  <c r="AN2928" i="2"/>
  <c r="AN2929" i="2"/>
  <c r="AN2930" i="2"/>
  <c r="AN2931" i="2"/>
  <c r="AN2932" i="2"/>
  <c r="AN2933" i="2"/>
  <c r="AN2934" i="2"/>
  <c r="AN2935" i="2"/>
  <c r="AN2936" i="2"/>
  <c r="AN2937" i="2"/>
  <c r="AN2938" i="2"/>
  <c r="AN2939" i="2"/>
  <c r="AN2940" i="2"/>
  <c r="AN2941" i="2"/>
  <c r="AN2942" i="2"/>
  <c r="AN2943" i="2"/>
  <c r="AN2944" i="2"/>
  <c r="AN2945" i="2"/>
  <c r="AN2946" i="2"/>
  <c r="AN2947" i="2"/>
  <c r="AN2948" i="2"/>
  <c r="AN2949" i="2"/>
  <c r="AN2950" i="2"/>
  <c r="AN2951" i="2"/>
  <c r="AN2952" i="2"/>
  <c r="AN2953" i="2"/>
  <c r="AN2954" i="2"/>
  <c r="AN2955" i="2"/>
  <c r="AN2956" i="2"/>
  <c r="AN2957" i="2"/>
  <c r="AN2958" i="2"/>
  <c r="AN2959" i="2"/>
  <c r="AN2960" i="2"/>
  <c r="AN2961" i="2"/>
  <c r="AN2962" i="2"/>
  <c r="AN2963" i="2"/>
  <c r="AN2964" i="2"/>
  <c r="AN2965" i="2"/>
  <c r="AN2966" i="2"/>
  <c r="AN2967" i="2"/>
  <c r="AN2968" i="2"/>
  <c r="AN2969" i="2"/>
  <c r="AN2970" i="2"/>
  <c r="AN2971" i="2"/>
  <c r="AN2972" i="2"/>
  <c r="AN2973" i="2"/>
  <c r="AN2974" i="2"/>
  <c r="AN2975" i="2"/>
  <c r="AN2976" i="2"/>
  <c r="AN2977" i="2"/>
  <c r="AN2978" i="2"/>
  <c r="AN2979" i="2"/>
  <c r="AN2980" i="2"/>
  <c r="AN2981" i="2"/>
  <c r="AN2982" i="2"/>
  <c r="AN2983" i="2"/>
  <c r="AN2984" i="2"/>
  <c r="AN2985" i="2"/>
  <c r="AN2986" i="2"/>
  <c r="AN2987" i="2"/>
  <c r="AN2988" i="2"/>
  <c r="AN2989" i="2"/>
  <c r="AN2990" i="2"/>
  <c r="AN2991" i="2"/>
  <c r="AN2992" i="2"/>
  <c r="AN2993" i="2"/>
  <c r="AN2994" i="2"/>
  <c r="AN2995" i="2"/>
  <c r="AN2996" i="2"/>
  <c r="AN2997" i="2"/>
  <c r="AN2998" i="2"/>
  <c r="AN2999" i="2"/>
  <c r="AN3000" i="2"/>
  <c r="AN3001" i="2"/>
  <c r="AN3002" i="2"/>
  <c r="AN3003" i="2"/>
  <c r="AN3004" i="2"/>
  <c r="AN3005" i="2"/>
  <c r="AN3006" i="2"/>
  <c r="AN3007" i="2"/>
  <c r="AN3008" i="2"/>
  <c r="AN3009" i="2"/>
  <c r="AN3010" i="2"/>
  <c r="AN3011" i="2"/>
  <c r="AN3012" i="2"/>
  <c r="AN3013" i="2"/>
  <c r="AN3014" i="2"/>
  <c r="AN3015" i="2"/>
  <c r="AN3016" i="2"/>
  <c r="AN3017" i="2"/>
  <c r="AN3018" i="2"/>
  <c r="AN3019" i="2"/>
  <c r="AN3020" i="2"/>
  <c r="AN3021" i="2"/>
  <c r="AN3022" i="2"/>
  <c r="AN3023" i="2"/>
  <c r="AN3024" i="2"/>
  <c r="AN3025" i="2"/>
  <c r="AN3026" i="2"/>
  <c r="AN3027" i="2"/>
  <c r="AN3028" i="2"/>
  <c r="AN3029" i="2"/>
  <c r="AN3030" i="2"/>
  <c r="AN3031" i="2"/>
  <c r="AN3032" i="2"/>
  <c r="AN3033" i="2"/>
  <c r="AN3034" i="2"/>
  <c r="AN3035" i="2"/>
  <c r="AN3036" i="2"/>
  <c r="AN3037" i="2"/>
  <c r="AN3038" i="2"/>
  <c r="AN3039" i="2"/>
  <c r="AN3040" i="2"/>
  <c r="AN3041" i="2"/>
  <c r="AN3042" i="2"/>
  <c r="AN3043" i="2"/>
  <c r="AN3044" i="2"/>
  <c r="AN3045" i="2"/>
  <c r="AN3046" i="2"/>
  <c r="AN3047" i="2"/>
  <c r="AN3048" i="2"/>
  <c r="AN3049" i="2"/>
  <c r="AN3050" i="2"/>
  <c r="AN3051" i="2"/>
  <c r="AN3052" i="2"/>
  <c r="AN3053" i="2"/>
  <c r="AN3054" i="2"/>
  <c r="AN3055" i="2"/>
  <c r="AN3056" i="2"/>
  <c r="AN3057" i="2"/>
  <c r="AN3058" i="2"/>
  <c r="AN3059" i="2"/>
  <c r="AN3060" i="2"/>
  <c r="AN3061" i="2"/>
  <c r="AN3062" i="2"/>
  <c r="AN3063" i="2"/>
  <c r="AN3064" i="2"/>
  <c r="AN3065" i="2"/>
  <c r="AN3066" i="2"/>
  <c r="AN3067" i="2"/>
  <c r="AN3068" i="2"/>
  <c r="AN3069" i="2"/>
  <c r="AN3070" i="2"/>
  <c r="AN3071" i="2"/>
  <c r="AN3072" i="2"/>
  <c r="AN3073" i="2"/>
  <c r="AN3074" i="2"/>
  <c r="AN3075" i="2"/>
  <c r="AN3076" i="2"/>
  <c r="AN3077" i="2"/>
  <c r="AN3078" i="2"/>
  <c r="AN3079" i="2"/>
  <c r="AN3080" i="2"/>
  <c r="AN3081" i="2"/>
  <c r="AN3082" i="2"/>
  <c r="AN3083" i="2"/>
  <c r="AN3084" i="2"/>
  <c r="AN3085" i="2"/>
  <c r="AN3086" i="2"/>
  <c r="AN3087" i="2"/>
  <c r="AN3088" i="2"/>
  <c r="AN3089" i="2"/>
  <c r="AN3090" i="2"/>
  <c r="AN3091" i="2"/>
  <c r="AN3092" i="2"/>
  <c r="AN3093" i="2"/>
  <c r="AN3094" i="2"/>
  <c r="AN3095" i="2"/>
  <c r="AN3096" i="2"/>
  <c r="AN3097" i="2"/>
  <c r="AN3098" i="2"/>
  <c r="AN3099" i="2"/>
  <c r="AN3100" i="2"/>
  <c r="AN3101" i="2"/>
  <c r="AN3102" i="2"/>
  <c r="AN3103" i="2"/>
  <c r="AN3104" i="2"/>
  <c r="AN3105" i="2"/>
  <c r="AN3106" i="2"/>
  <c r="AN3107" i="2"/>
  <c r="AN3108" i="2"/>
  <c r="AN3109" i="2"/>
  <c r="AN3110" i="2"/>
  <c r="AN3111" i="2"/>
  <c r="AN3112" i="2"/>
  <c r="AN3113" i="2"/>
  <c r="AN3114" i="2"/>
  <c r="AN3115" i="2"/>
  <c r="AN3116" i="2"/>
  <c r="AN3117" i="2"/>
  <c r="AN3118" i="2"/>
  <c r="AN3119" i="2"/>
  <c r="AN3120" i="2"/>
  <c r="AN3121" i="2"/>
  <c r="AN3122" i="2"/>
  <c r="AN3123" i="2"/>
  <c r="AN3124" i="2"/>
  <c r="AN3125" i="2"/>
  <c r="AN3126" i="2"/>
  <c r="AN3127" i="2"/>
  <c r="AN3128" i="2"/>
  <c r="AN3129" i="2"/>
  <c r="AN3130" i="2"/>
  <c r="AN3131" i="2"/>
  <c r="AN3132" i="2"/>
  <c r="AN3133" i="2"/>
  <c r="AN3134" i="2"/>
  <c r="AN3135" i="2"/>
  <c r="AN3136" i="2"/>
  <c r="AN3137" i="2"/>
  <c r="AN3138" i="2"/>
  <c r="AN3139" i="2"/>
  <c r="AN3140" i="2"/>
  <c r="AN3141" i="2"/>
  <c r="AN3142" i="2"/>
  <c r="AN3143" i="2"/>
  <c r="AN3144" i="2"/>
  <c r="AN3145" i="2"/>
  <c r="AN3146" i="2"/>
  <c r="AN3147" i="2"/>
  <c r="AN3148" i="2"/>
  <c r="AN3149" i="2"/>
  <c r="AN3150" i="2"/>
  <c r="AN3151" i="2"/>
  <c r="AN3152" i="2"/>
  <c r="AN3153" i="2"/>
  <c r="AN3154" i="2"/>
  <c r="AN3155" i="2"/>
  <c r="AN3156" i="2"/>
  <c r="AN3157" i="2"/>
  <c r="AN3158" i="2"/>
  <c r="AN3159" i="2"/>
  <c r="AN3160" i="2"/>
  <c r="AN3161" i="2"/>
  <c r="AN3162" i="2"/>
  <c r="AN3163" i="2"/>
  <c r="AN3164" i="2"/>
  <c r="AN3165" i="2"/>
  <c r="AN3166" i="2"/>
  <c r="AN3167" i="2"/>
  <c r="AN3168" i="2"/>
  <c r="AN3169" i="2"/>
  <c r="AN3170" i="2"/>
  <c r="AN3171" i="2"/>
  <c r="AN3172" i="2"/>
  <c r="AN3173" i="2"/>
  <c r="AN3174" i="2"/>
  <c r="AN3175" i="2"/>
  <c r="AN3176" i="2"/>
  <c r="AN3177" i="2"/>
  <c r="AN3178" i="2"/>
  <c r="AN3179" i="2"/>
  <c r="AN3180" i="2"/>
  <c r="AN3181" i="2"/>
  <c r="AN3182" i="2"/>
  <c r="AN3183" i="2"/>
  <c r="AN3184" i="2"/>
  <c r="AN3185" i="2"/>
  <c r="AN3186" i="2"/>
  <c r="AN3187" i="2"/>
  <c r="AN3188" i="2"/>
  <c r="AN3189" i="2"/>
  <c r="AN3190" i="2"/>
  <c r="AN3191" i="2"/>
  <c r="AN3192" i="2"/>
  <c r="AN3193" i="2"/>
  <c r="AN3194" i="2"/>
  <c r="AN3195" i="2"/>
  <c r="AN3196" i="2"/>
  <c r="AN3197" i="2"/>
  <c r="AN3198" i="2"/>
  <c r="AN3199" i="2"/>
  <c r="AN3200" i="2"/>
  <c r="AN3201" i="2"/>
  <c r="AN3202" i="2"/>
  <c r="AN3203" i="2"/>
  <c r="AN3204" i="2"/>
  <c r="AN3205" i="2"/>
  <c r="AN3206" i="2"/>
  <c r="AN3207" i="2"/>
  <c r="AN3208" i="2"/>
  <c r="AN3209" i="2"/>
  <c r="AN3210" i="2"/>
  <c r="AN3211" i="2"/>
  <c r="AN3212" i="2"/>
  <c r="AN3213" i="2"/>
  <c r="AN3214" i="2"/>
  <c r="AN3215" i="2"/>
  <c r="AN3216" i="2"/>
  <c r="AN3217" i="2"/>
  <c r="AN3218" i="2"/>
  <c r="AN3219" i="2"/>
  <c r="AN3220" i="2"/>
  <c r="AN3221" i="2"/>
  <c r="AN3222" i="2"/>
  <c r="AN3223" i="2"/>
  <c r="AN3224" i="2"/>
  <c r="AN3225" i="2"/>
  <c r="AN3226" i="2"/>
  <c r="AN3227" i="2"/>
  <c r="AN3228" i="2"/>
  <c r="AN3229" i="2"/>
  <c r="AN3230" i="2"/>
  <c r="AN3231" i="2"/>
  <c r="AN3232" i="2"/>
  <c r="AN3233" i="2"/>
  <c r="AN3234" i="2"/>
  <c r="AN3235" i="2"/>
  <c r="AN3236" i="2"/>
  <c r="AN3237" i="2"/>
  <c r="AN3238" i="2"/>
  <c r="AN3239" i="2"/>
  <c r="AN3240" i="2"/>
  <c r="AN3241" i="2"/>
  <c r="AN3242" i="2"/>
  <c r="AN3243" i="2"/>
  <c r="AN3244" i="2"/>
  <c r="AN3245" i="2"/>
  <c r="AN3246" i="2"/>
  <c r="AN3247" i="2"/>
  <c r="AN3248" i="2"/>
  <c r="AN3249" i="2"/>
  <c r="AN3250" i="2"/>
  <c r="AN3251" i="2"/>
  <c r="AN3252" i="2"/>
  <c r="AN3253" i="2"/>
  <c r="AN3254" i="2"/>
  <c r="AN3255" i="2"/>
  <c r="AN3256" i="2"/>
  <c r="AN3257" i="2"/>
  <c r="AN3258" i="2"/>
  <c r="AN3259" i="2"/>
  <c r="AN3260" i="2"/>
  <c r="AN3261" i="2"/>
  <c r="AN3262" i="2"/>
  <c r="AN3263" i="2"/>
  <c r="AN3264" i="2"/>
  <c r="AN3265" i="2"/>
  <c r="AN3266" i="2"/>
  <c r="AN3267" i="2"/>
  <c r="AN3268" i="2"/>
  <c r="AN3269" i="2"/>
  <c r="AN3270" i="2"/>
  <c r="AN3271" i="2"/>
  <c r="AN3272" i="2"/>
  <c r="AN3273" i="2"/>
  <c r="AN3274" i="2"/>
  <c r="AN3275" i="2"/>
  <c r="AN3276" i="2"/>
  <c r="AN3277" i="2"/>
  <c r="AN3278" i="2"/>
  <c r="AN3279" i="2"/>
  <c r="AN3280" i="2"/>
  <c r="AN3281" i="2"/>
  <c r="AN3282" i="2"/>
  <c r="AN3283" i="2"/>
  <c r="AN3284" i="2"/>
  <c r="AN3285" i="2"/>
  <c r="AN3286" i="2"/>
  <c r="AN3287" i="2"/>
  <c r="AN3288" i="2"/>
  <c r="AN3289" i="2"/>
  <c r="AN3290" i="2"/>
  <c r="AN3291" i="2"/>
  <c r="AN3292" i="2"/>
  <c r="AN3293" i="2"/>
  <c r="AN3294" i="2"/>
  <c r="AN3295" i="2"/>
  <c r="AN3296" i="2"/>
  <c r="AN3297" i="2"/>
  <c r="AN3298" i="2"/>
  <c r="AN3299" i="2"/>
  <c r="AN3300" i="2"/>
  <c r="AN3301" i="2"/>
  <c r="AN3302" i="2"/>
  <c r="AN3303" i="2"/>
  <c r="AN3304" i="2"/>
  <c r="AN3305" i="2"/>
  <c r="AN3306" i="2"/>
  <c r="AN3307" i="2"/>
  <c r="AN3308" i="2"/>
  <c r="AN3309" i="2"/>
  <c r="AN3310" i="2"/>
  <c r="AN3311" i="2"/>
  <c r="AN3312" i="2"/>
  <c r="AN3313" i="2"/>
  <c r="AN3314" i="2"/>
  <c r="AN3315" i="2"/>
  <c r="AN3316" i="2"/>
  <c r="AN3317" i="2"/>
  <c r="AN3318" i="2"/>
  <c r="AN3319" i="2"/>
  <c r="AN3320" i="2"/>
  <c r="AN3321" i="2"/>
  <c r="AN3322" i="2"/>
  <c r="AN3323" i="2"/>
  <c r="AN3324" i="2"/>
  <c r="AN3325" i="2"/>
  <c r="AN3326" i="2"/>
  <c r="AN3327" i="2"/>
  <c r="AN3328" i="2"/>
  <c r="AN3329" i="2"/>
  <c r="AN3330" i="2"/>
  <c r="AN3331" i="2"/>
  <c r="AN3332" i="2"/>
  <c r="AN3333" i="2"/>
  <c r="AN3334" i="2"/>
  <c r="AN3335" i="2"/>
  <c r="AN3336" i="2"/>
  <c r="AN3337" i="2"/>
  <c r="AN3338" i="2"/>
  <c r="AN3339" i="2"/>
  <c r="AN3340" i="2"/>
  <c r="AN3341" i="2"/>
  <c r="AN3342" i="2"/>
  <c r="AN3343" i="2"/>
  <c r="AN3344" i="2"/>
  <c r="AN3345" i="2"/>
  <c r="AN3346" i="2"/>
  <c r="AN3347" i="2"/>
  <c r="AN3348" i="2"/>
  <c r="AN3349" i="2"/>
  <c r="AN3350" i="2"/>
  <c r="AN3351" i="2"/>
  <c r="AN3352" i="2"/>
  <c r="AN3353" i="2"/>
  <c r="AN3354" i="2"/>
  <c r="AN3355" i="2"/>
  <c r="AN3356" i="2"/>
  <c r="AN3357" i="2"/>
  <c r="AN3358" i="2"/>
  <c r="AN3359" i="2"/>
  <c r="AN3360" i="2"/>
  <c r="AN3361" i="2"/>
  <c r="AN3362" i="2"/>
  <c r="AN3363" i="2"/>
  <c r="AN3364" i="2"/>
  <c r="AN3365" i="2"/>
  <c r="AN3366" i="2"/>
  <c r="AN3367" i="2"/>
  <c r="AN3368" i="2"/>
  <c r="AN3369" i="2"/>
  <c r="AN3370" i="2"/>
  <c r="AN3371" i="2"/>
  <c r="AN3372" i="2"/>
  <c r="AN3373" i="2"/>
  <c r="AN3374" i="2"/>
  <c r="AN3375" i="2"/>
  <c r="AN3376" i="2"/>
  <c r="AN3377" i="2"/>
  <c r="AN3378" i="2"/>
  <c r="AN3379" i="2"/>
  <c r="AN3380" i="2"/>
  <c r="AN3381" i="2"/>
  <c r="AN3382" i="2"/>
  <c r="AN3383" i="2"/>
  <c r="AN3384" i="2"/>
  <c r="AN3385" i="2"/>
  <c r="AN3386" i="2"/>
  <c r="AN3387" i="2"/>
  <c r="AN3388" i="2"/>
  <c r="AN3389" i="2"/>
  <c r="AN3390" i="2"/>
  <c r="AN3391" i="2"/>
  <c r="AN3392" i="2"/>
  <c r="AN3393" i="2"/>
  <c r="AN3394" i="2"/>
  <c r="AN3395" i="2"/>
  <c r="AN3396" i="2"/>
  <c r="AN3397" i="2"/>
  <c r="AN3398" i="2"/>
  <c r="AN3399" i="2"/>
  <c r="AN3400" i="2"/>
  <c r="AN3401" i="2"/>
  <c r="AN3402" i="2"/>
  <c r="AN3403" i="2"/>
  <c r="AN3404" i="2"/>
  <c r="AN3405" i="2"/>
  <c r="AN3406" i="2"/>
  <c r="AN3407" i="2"/>
  <c r="AN3408" i="2"/>
  <c r="AN3409" i="2"/>
  <c r="AN3410" i="2"/>
  <c r="AN3411" i="2"/>
  <c r="AN3412" i="2"/>
  <c r="AN3413" i="2"/>
  <c r="AN3414" i="2"/>
  <c r="AN3415" i="2"/>
  <c r="AN3416" i="2"/>
  <c r="AN3417" i="2"/>
  <c r="AN3418" i="2"/>
  <c r="AN3419" i="2"/>
  <c r="AN3420" i="2"/>
  <c r="AN3421" i="2"/>
  <c r="AN3422" i="2"/>
  <c r="AN3423" i="2"/>
  <c r="AN3424" i="2"/>
  <c r="AN3425" i="2"/>
  <c r="AN3426" i="2"/>
  <c r="AN3427" i="2"/>
  <c r="AN3428" i="2"/>
  <c r="AN3429" i="2"/>
  <c r="AN3430" i="2"/>
  <c r="AN3431" i="2"/>
  <c r="AN3432" i="2"/>
  <c r="AN3433" i="2"/>
  <c r="AN3434" i="2"/>
  <c r="AN3435" i="2"/>
  <c r="AN3436" i="2"/>
  <c r="AN3437" i="2"/>
  <c r="AN3438" i="2"/>
  <c r="AN3439" i="2"/>
  <c r="AN3440" i="2"/>
  <c r="AN3441" i="2"/>
  <c r="AN3442" i="2"/>
  <c r="AN3443" i="2"/>
  <c r="AN3444" i="2"/>
  <c r="AN3445" i="2"/>
  <c r="AN3446" i="2"/>
  <c r="AN3447" i="2"/>
  <c r="AN3448" i="2"/>
  <c r="AN3449" i="2"/>
  <c r="AN3450" i="2"/>
  <c r="AN3451" i="2"/>
  <c r="AN3452" i="2"/>
  <c r="AN3453" i="2"/>
  <c r="AN3454" i="2"/>
  <c r="AN3455" i="2"/>
  <c r="AN3456" i="2"/>
  <c r="AN3457" i="2"/>
  <c r="AN3458" i="2"/>
  <c r="AN3459" i="2"/>
  <c r="AN3460" i="2"/>
  <c r="AN3461" i="2"/>
  <c r="AN3462" i="2"/>
  <c r="AN3463" i="2"/>
  <c r="AN3464" i="2"/>
  <c r="AN3465" i="2"/>
  <c r="AN3466" i="2"/>
  <c r="AN3467" i="2"/>
  <c r="AN3468" i="2"/>
  <c r="AN3469" i="2"/>
  <c r="AN3470" i="2"/>
  <c r="AN3471" i="2"/>
  <c r="AN3472" i="2"/>
  <c r="AN3473" i="2"/>
  <c r="AN3474" i="2"/>
  <c r="AN3475" i="2"/>
  <c r="AN3476" i="2"/>
  <c r="AN3477" i="2"/>
  <c r="AN3478" i="2"/>
  <c r="AN3479" i="2"/>
  <c r="AN3480" i="2"/>
  <c r="AN3481" i="2"/>
  <c r="AN3482" i="2"/>
  <c r="AN3483" i="2"/>
  <c r="AN3484" i="2"/>
  <c r="AN3485" i="2"/>
  <c r="AN3486" i="2"/>
  <c r="AN3487" i="2"/>
  <c r="AN3488" i="2"/>
  <c r="AN3489" i="2"/>
  <c r="AN3490" i="2"/>
  <c r="AN3491" i="2"/>
  <c r="AN3492" i="2"/>
  <c r="AN3493" i="2"/>
  <c r="AN3494" i="2"/>
  <c r="AN3495" i="2"/>
  <c r="AN3496" i="2"/>
  <c r="AN3497" i="2"/>
  <c r="AN3498" i="2"/>
  <c r="AN3499" i="2"/>
  <c r="AN3500" i="2"/>
  <c r="AN3501" i="2"/>
  <c r="AN3502" i="2"/>
  <c r="AN3503" i="2"/>
  <c r="AN3504" i="2"/>
  <c r="AN3505" i="2"/>
  <c r="AN3506" i="2"/>
  <c r="AN3507" i="2"/>
  <c r="AN3508" i="2"/>
  <c r="AN3509" i="2"/>
  <c r="AN3510" i="2"/>
  <c r="AN3511" i="2"/>
  <c r="AN3512" i="2"/>
  <c r="AN3513" i="2"/>
  <c r="AN3514" i="2"/>
  <c r="AN3515" i="2"/>
  <c r="AN3516" i="2"/>
  <c r="AN3517" i="2"/>
  <c r="AN3518" i="2"/>
  <c r="AN3519" i="2"/>
  <c r="AN3520" i="2"/>
  <c r="AN3521" i="2"/>
  <c r="AN3522" i="2"/>
  <c r="AN3523" i="2"/>
  <c r="AN3524" i="2"/>
  <c r="AN3525" i="2"/>
  <c r="AN3526" i="2"/>
  <c r="AN3527" i="2"/>
  <c r="AN3528" i="2"/>
  <c r="AN3529" i="2"/>
  <c r="AN3530" i="2"/>
  <c r="AN3531" i="2"/>
  <c r="AN3532" i="2"/>
  <c r="AN3533" i="2"/>
  <c r="AN3534" i="2"/>
  <c r="AN3535" i="2"/>
  <c r="AN3536" i="2"/>
  <c r="AN3537" i="2"/>
  <c r="AN3538" i="2"/>
  <c r="AN3539" i="2"/>
  <c r="AN3540" i="2"/>
  <c r="AN3541" i="2"/>
  <c r="AN3542" i="2"/>
  <c r="AN3543" i="2"/>
  <c r="AN3544" i="2"/>
  <c r="AN3545" i="2"/>
  <c r="AN3546" i="2"/>
  <c r="AN3547" i="2"/>
  <c r="AN3548" i="2"/>
  <c r="AN3549" i="2"/>
  <c r="AN3550" i="2"/>
  <c r="AN3551" i="2"/>
  <c r="AN3552" i="2"/>
  <c r="AN3553" i="2"/>
  <c r="AN3554" i="2"/>
  <c r="AN3555" i="2"/>
  <c r="AN3556" i="2"/>
  <c r="AN3557" i="2"/>
  <c r="AN3558" i="2"/>
  <c r="AN3559" i="2"/>
  <c r="AN3560" i="2"/>
  <c r="AN3561" i="2"/>
  <c r="AN3562" i="2"/>
  <c r="AN3563" i="2"/>
  <c r="AN3564" i="2"/>
  <c r="AN3565" i="2"/>
  <c r="AN3566" i="2"/>
  <c r="AN3567" i="2"/>
  <c r="AN3568" i="2"/>
  <c r="AN3569" i="2"/>
  <c r="AN3570" i="2"/>
  <c r="AN3571" i="2"/>
  <c r="AN3572" i="2"/>
  <c r="AN3573" i="2"/>
  <c r="AN3574" i="2"/>
  <c r="AN3575" i="2"/>
  <c r="AN3576" i="2"/>
  <c r="AN3577" i="2"/>
  <c r="AN3578" i="2"/>
  <c r="AN3579" i="2"/>
  <c r="AN3580" i="2"/>
  <c r="AN3581" i="2"/>
  <c r="AN3582" i="2"/>
  <c r="AN3583" i="2"/>
  <c r="AN3584" i="2"/>
  <c r="AN3585" i="2"/>
  <c r="AN3586" i="2"/>
  <c r="AN3587" i="2"/>
  <c r="AN3588" i="2"/>
  <c r="AN3589" i="2"/>
  <c r="AN3590" i="2"/>
  <c r="AN3591" i="2"/>
  <c r="AN3592" i="2"/>
  <c r="AN3593" i="2"/>
  <c r="AN3594" i="2"/>
  <c r="AN3595" i="2"/>
  <c r="AN3596" i="2"/>
  <c r="AN3597" i="2"/>
  <c r="AN3598" i="2"/>
  <c r="AN3599" i="2"/>
  <c r="AN3600" i="2"/>
  <c r="AN3601" i="2"/>
  <c r="AN3602" i="2"/>
  <c r="AN3603" i="2"/>
  <c r="AN3604" i="2"/>
  <c r="AN3605" i="2"/>
  <c r="AN3606" i="2"/>
  <c r="AN3607" i="2"/>
  <c r="AN3608" i="2"/>
  <c r="AN3609" i="2"/>
  <c r="AN3610" i="2"/>
  <c r="AN3611" i="2"/>
  <c r="AN3612" i="2"/>
  <c r="AN3613" i="2"/>
  <c r="AN3614" i="2"/>
  <c r="AN3615" i="2"/>
  <c r="AN3616" i="2"/>
  <c r="AN3617" i="2"/>
  <c r="AN3618" i="2"/>
  <c r="AN3619" i="2"/>
  <c r="AN3620" i="2"/>
  <c r="AN3621" i="2"/>
  <c r="AN3622" i="2"/>
  <c r="AN3623" i="2"/>
  <c r="AN3624" i="2"/>
  <c r="AN3625" i="2"/>
  <c r="AN3626" i="2"/>
  <c r="AN3627" i="2"/>
  <c r="AN3628" i="2"/>
  <c r="AN3629" i="2"/>
  <c r="AN3630" i="2"/>
  <c r="AN3631" i="2"/>
  <c r="AN3632" i="2"/>
  <c r="AN3633" i="2"/>
  <c r="AN3634" i="2"/>
  <c r="AN3635" i="2"/>
  <c r="AN3636" i="2"/>
  <c r="AN3637" i="2"/>
  <c r="AN3638" i="2"/>
  <c r="AN3639" i="2"/>
  <c r="AN3640" i="2"/>
  <c r="AN3641" i="2"/>
  <c r="AN3642" i="2"/>
  <c r="AN3643" i="2"/>
  <c r="AN3644" i="2"/>
  <c r="AN3645" i="2"/>
  <c r="AN3646" i="2"/>
  <c r="AN3647" i="2"/>
  <c r="AN3648" i="2"/>
  <c r="AN3649" i="2"/>
  <c r="AN3650" i="2"/>
  <c r="AN3651" i="2"/>
  <c r="AN3652" i="2"/>
  <c r="AN3653" i="2"/>
  <c r="AN3654" i="2"/>
  <c r="AN3655" i="2"/>
  <c r="AN3656" i="2"/>
  <c r="AN3657" i="2"/>
  <c r="AN3658" i="2"/>
  <c r="AN3659" i="2"/>
  <c r="AN3660" i="2"/>
  <c r="AN3661" i="2"/>
  <c r="AN3662" i="2"/>
  <c r="AN3663" i="2"/>
  <c r="AN3664" i="2"/>
  <c r="AN3665" i="2"/>
  <c r="AN3666" i="2"/>
  <c r="AN3667" i="2"/>
  <c r="AN3668" i="2"/>
  <c r="AN3669" i="2"/>
  <c r="AN3670" i="2"/>
  <c r="AN3671" i="2"/>
  <c r="AN3672" i="2"/>
  <c r="AN3673" i="2"/>
  <c r="AN3674" i="2"/>
  <c r="AN3675" i="2"/>
  <c r="AN3676" i="2"/>
  <c r="AN3677" i="2"/>
  <c r="AN3678" i="2"/>
  <c r="AN3679" i="2"/>
  <c r="AN3680" i="2"/>
  <c r="AN3681" i="2"/>
  <c r="AN3682" i="2"/>
  <c r="AN3683" i="2"/>
  <c r="AN3684" i="2"/>
  <c r="AN3685" i="2"/>
  <c r="AN3686" i="2"/>
  <c r="AN3687" i="2"/>
  <c r="AN3688" i="2"/>
  <c r="AN3689" i="2"/>
  <c r="AN3690" i="2"/>
  <c r="AN3691" i="2"/>
  <c r="AN3692" i="2"/>
  <c r="AN3693" i="2"/>
  <c r="AN3694" i="2"/>
  <c r="AN3695" i="2"/>
  <c r="AN3696" i="2"/>
  <c r="AN3697" i="2"/>
  <c r="AN3698" i="2"/>
  <c r="AN3699" i="2"/>
  <c r="AN3700" i="2"/>
  <c r="AN3701" i="2"/>
  <c r="AN3702" i="2"/>
  <c r="AN3703" i="2"/>
  <c r="AN3704" i="2"/>
  <c r="AN3705" i="2"/>
  <c r="AN3706" i="2"/>
  <c r="AN3707" i="2"/>
  <c r="AN3708" i="2"/>
  <c r="AN3709" i="2"/>
  <c r="AN3710" i="2"/>
  <c r="AN3711" i="2"/>
  <c r="AN3712" i="2"/>
  <c r="AN3713" i="2"/>
  <c r="AN3714" i="2"/>
  <c r="AN3715" i="2"/>
  <c r="AN3716" i="2"/>
  <c r="AN3717" i="2"/>
  <c r="AN3718" i="2"/>
  <c r="AN3719" i="2"/>
  <c r="AN3720" i="2"/>
  <c r="AN3721" i="2"/>
  <c r="AN3722" i="2"/>
  <c r="AN3723" i="2"/>
  <c r="AN3724" i="2"/>
  <c r="AN3725" i="2"/>
  <c r="AN3726" i="2"/>
  <c r="AN3727" i="2"/>
  <c r="AN3728" i="2"/>
  <c r="AN3729" i="2"/>
  <c r="AN3730" i="2"/>
  <c r="AN3731" i="2"/>
  <c r="AN3732" i="2"/>
  <c r="AN3733" i="2"/>
  <c r="AN3734" i="2"/>
  <c r="AN3735" i="2"/>
  <c r="AN3736" i="2"/>
  <c r="AN3737" i="2"/>
  <c r="AN3738" i="2"/>
  <c r="AN3739" i="2"/>
  <c r="AN3740" i="2"/>
  <c r="AN3741" i="2"/>
  <c r="AN3742" i="2"/>
  <c r="AN3743" i="2"/>
  <c r="AN3744" i="2"/>
  <c r="AN3745" i="2"/>
  <c r="AN3746" i="2"/>
  <c r="AN3747" i="2"/>
  <c r="AN3748" i="2"/>
  <c r="AN3749" i="2"/>
  <c r="AN3750" i="2"/>
  <c r="AN3751" i="2"/>
  <c r="AN3752" i="2"/>
  <c r="AN3753" i="2"/>
  <c r="AN3754" i="2"/>
  <c r="AN3755" i="2"/>
  <c r="AN3756" i="2"/>
  <c r="AN3757" i="2"/>
  <c r="AN3758" i="2"/>
  <c r="AN3759" i="2"/>
  <c r="AN3760" i="2"/>
  <c r="AN3761" i="2"/>
  <c r="AN3762" i="2"/>
  <c r="AN3763" i="2"/>
  <c r="AN3764" i="2"/>
  <c r="AN3765" i="2"/>
  <c r="AN3766" i="2"/>
  <c r="AN3767" i="2"/>
  <c r="AN3768" i="2"/>
  <c r="AN3769" i="2"/>
  <c r="AN3770" i="2"/>
  <c r="AN3771" i="2"/>
  <c r="AN3772" i="2"/>
  <c r="AN3773" i="2"/>
  <c r="AN3774" i="2"/>
  <c r="AN3775" i="2"/>
  <c r="AN3776" i="2"/>
  <c r="AN3777" i="2"/>
  <c r="AN3778" i="2"/>
  <c r="AN3779" i="2"/>
  <c r="AN3780" i="2"/>
  <c r="AN3781" i="2"/>
  <c r="AN3782" i="2"/>
  <c r="AN3783" i="2"/>
  <c r="AN3784" i="2"/>
  <c r="AN3785" i="2"/>
  <c r="AN3786" i="2"/>
  <c r="AN3787" i="2"/>
  <c r="AN3788" i="2"/>
  <c r="AN3789" i="2"/>
  <c r="AN3790" i="2"/>
  <c r="AN3791" i="2"/>
  <c r="AN3792" i="2"/>
  <c r="AN3793" i="2"/>
  <c r="AN3794" i="2"/>
  <c r="AN3795" i="2"/>
  <c r="AN3796" i="2"/>
  <c r="AN3797" i="2"/>
  <c r="AN3798" i="2"/>
  <c r="AN3799" i="2"/>
  <c r="AN3800" i="2"/>
  <c r="AN3801" i="2"/>
  <c r="AN3802" i="2"/>
  <c r="AN3803" i="2"/>
  <c r="AN3804" i="2"/>
  <c r="AN3805" i="2"/>
  <c r="AN3806" i="2"/>
  <c r="AN3807" i="2"/>
  <c r="AN3808" i="2"/>
  <c r="AN3809" i="2"/>
  <c r="AN3810" i="2"/>
  <c r="AN3811" i="2"/>
  <c r="AN3812" i="2"/>
  <c r="AN3813" i="2"/>
  <c r="AN3814" i="2"/>
  <c r="AN3815" i="2"/>
  <c r="AN3816" i="2"/>
  <c r="AN3817" i="2"/>
  <c r="AN3818" i="2"/>
  <c r="AN3819" i="2"/>
  <c r="AN3820" i="2"/>
  <c r="AN3821" i="2"/>
  <c r="AN3822" i="2"/>
  <c r="AN3823" i="2"/>
  <c r="AN3824" i="2"/>
  <c r="AN3825" i="2"/>
  <c r="AN3826" i="2"/>
  <c r="AN3827" i="2"/>
  <c r="AN3828" i="2"/>
  <c r="AN3829" i="2"/>
  <c r="AN3830" i="2"/>
  <c r="AN3831" i="2"/>
  <c r="AN3832" i="2"/>
  <c r="AN3833" i="2"/>
  <c r="AN3834" i="2"/>
  <c r="AN3835" i="2"/>
  <c r="AN3836" i="2"/>
  <c r="AN3837" i="2"/>
  <c r="AN3838" i="2"/>
  <c r="AN3839" i="2"/>
  <c r="AN3840" i="2"/>
  <c r="AN3841" i="2"/>
  <c r="AN3842" i="2"/>
  <c r="AN3843" i="2"/>
  <c r="AN3844" i="2"/>
  <c r="AN3845" i="2"/>
  <c r="AN3846" i="2"/>
  <c r="AN3847" i="2"/>
  <c r="AN3848" i="2"/>
  <c r="AN3849" i="2"/>
  <c r="AN3850" i="2"/>
  <c r="AN3851" i="2"/>
  <c r="AN3852" i="2"/>
  <c r="AN3853" i="2"/>
  <c r="AN3854" i="2"/>
  <c r="AN3855" i="2"/>
  <c r="AN3856" i="2"/>
  <c r="AN3857" i="2"/>
  <c r="AN3858" i="2"/>
  <c r="AN3859" i="2"/>
  <c r="AN3860" i="2"/>
  <c r="AN3861" i="2"/>
  <c r="AN3862" i="2"/>
  <c r="AN3863" i="2"/>
  <c r="AN3864" i="2"/>
  <c r="AN3865" i="2"/>
  <c r="AN3866" i="2"/>
  <c r="AN3867" i="2"/>
  <c r="AN3868" i="2"/>
  <c r="AN3869" i="2"/>
  <c r="AN3870" i="2"/>
  <c r="AN3871" i="2"/>
  <c r="AN3872" i="2"/>
  <c r="AN3873" i="2"/>
  <c r="AN3874" i="2"/>
  <c r="AN3875" i="2"/>
  <c r="AN3876" i="2"/>
  <c r="AN3877" i="2"/>
  <c r="AN3878" i="2"/>
  <c r="AN3879" i="2"/>
  <c r="AN3880" i="2"/>
  <c r="AN3881" i="2"/>
  <c r="AN3882" i="2"/>
  <c r="AN3883" i="2"/>
  <c r="AN3884" i="2"/>
  <c r="AN3885" i="2"/>
  <c r="AN3886" i="2"/>
  <c r="AN3887" i="2"/>
  <c r="AN3888" i="2"/>
  <c r="AN3889" i="2"/>
  <c r="AN3890" i="2"/>
  <c r="AN3891" i="2"/>
  <c r="AN3892" i="2"/>
  <c r="AN3893" i="2"/>
  <c r="AN3894" i="2"/>
  <c r="AN3895" i="2"/>
  <c r="AN3896" i="2"/>
  <c r="AN3897" i="2"/>
  <c r="AN3898" i="2"/>
  <c r="AN3899" i="2"/>
  <c r="AN3900" i="2"/>
  <c r="AN3901" i="2"/>
  <c r="AN3902" i="2"/>
  <c r="AN3903" i="2"/>
  <c r="AN3904" i="2"/>
  <c r="AN3905" i="2"/>
  <c r="AN3906" i="2"/>
  <c r="AN3907" i="2"/>
  <c r="AN3908" i="2"/>
  <c r="AN3909" i="2"/>
  <c r="AN3910" i="2"/>
  <c r="AN3911" i="2"/>
  <c r="AN3912" i="2"/>
  <c r="AN3913" i="2"/>
  <c r="AN3914" i="2"/>
  <c r="AN3915" i="2"/>
  <c r="AN3916" i="2"/>
  <c r="AN3917" i="2"/>
  <c r="AN3918" i="2"/>
  <c r="AN3919" i="2"/>
  <c r="AN3920" i="2"/>
  <c r="AN3921" i="2"/>
  <c r="AN3922" i="2"/>
  <c r="AN3923" i="2"/>
  <c r="AN3924" i="2"/>
  <c r="AN3925" i="2"/>
  <c r="AN3926" i="2"/>
  <c r="AN3927" i="2"/>
  <c r="AN3928" i="2"/>
  <c r="AN3929" i="2"/>
  <c r="AN3930" i="2"/>
  <c r="AN3931" i="2"/>
  <c r="AN3932" i="2"/>
  <c r="AN3933" i="2"/>
  <c r="AN3934" i="2"/>
  <c r="AN3935" i="2"/>
  <c r="AN3936" i="2"/>
  <c r="AN3937" i="2"/>
  <c r="AN3938" i="2"/>
  <c r="AN3939" i="2"/>
  <c r="AN3940" i="2"/>
  <c r="AN3941" i="2"/>
  <c r="AN3942" i="2"/>
  <c r="AN3943" i="2"/>
  <c r="AN3944" i="2"/>
  <c r="AN3945" i="2"/>
  <c r="AN3946" i="2"/>
  <c r="AN3947" i="2"/>
  <c r="AN3948" i="2"/>
  <c r="AN3949" i="2"/>
  <c r="AN3950" i="2"/>
  <c r="AN3951" i="2"/>
  <c r="AN3952" i="2"/>
  <c r="AN3953" i="2"/>
  <c r="AN3954" i="2"/>
  <c r="AN3955" i="2"/>
  <c r="AN3956" i="2"/>
  <c r="AN3957" i="2"/>
  <c r="AN3958" i="2"/>
  <c r="AN3959" i="2"/>
  <c r="AN3960" i="2"/>
  <c r="AN3961" i="2"/>
  <c r="AN3962" i="2"/>
  <c r="AN3963" i="2"/>
  <c r="AN3964" i="2"/>
  <c r="AN3965" i="2"/>
  <c r="AN3966" i="2"/>
  <c r="AN3967" i="2"/>
  <c r="AN3968" i="2"/>
  <c r="AN3969" i="2"/>
  <c r="AN3970" i="2"/>
  <c r="AN3971" i="2"/>
  <c r="AN3972" i="2"/>
  <c r="AN3973" i="2"/>
  <c r="AN3974" i="2"/>
  <c r="AN3975" i="2"/>
  <c r="AN3976" i="2"/>
  <c r="AN3977" i="2"/>
  <c r="AN3978" i="2"/>
  <c r="AN3979" i="2"/>
  <c r="AN3980" i="2"/>
  <c r="AN3981" i="2"/>
  <c r="AN3982" i="2"/>
  <c r="AN3983" i="2"/>
  <c r="AN3984" i="2"/>
  <c r="AN3985" i="2"/>
  <c r="AN3986" i="2"/>
  <c r="AN3987" i="2"/>
  <c r="AN3988" i="2"/>
  <c r="AN3989" i="2"/>
  <c r="AN3990" i="2"/>
  <c r="AN3991" i="2"/>
  <c r="AN3992" i="2"/>
  <c r="AN3993" i="2"/>
  <c r="AN3994" i="2"/>
  <c r="AN3995" i="2"/>
  <c r="AN3996" i="2"/>
  <c r="AN3997" i="2"/>
  <c r="AN3998" i="2"/>
  <c r="AN3999" i="2"/>
  <c r="AN4000" i="2"/>
  <c r="AN4001" i="2"/>
  <c r="AN4002" i="2"/>
  <c r="AN4003" i="2"/>
  <c r="AN4004" i="2"/>
  <c r="AN4005" i="2"/>
  <c r="AN4006" i="2"/>
  <c r="AN4007" i="2"/>
  <c r="AN4008" i="2"/>
  <c r="AN4009" i="2"/>
  <c r="AN4010" i="2"/>
  <c r="AN4011" i="2"/>
  <c r="AN4012" i="2"/>
  <c r="AN4013" i="2"/>
  <c r="AN4014" i="2"/>
  <c r="AN4015" i="2"/>
  <c r="AN4016" i="2"/>
  <c r="AN4017" i="2"/>
  <c r="AN4018" i="2"/>
  <c r="AN4019" i="2"/>
  <c r="AN4020" i="2"/>
  <c r="AN4021" i="2"/>
  <c r="AN4022" i="2"/>
  <c r="AN4023" i="2"/>
  <c r="AN4024" i="2"/>
  <c r="AN4025" i="2"/>
  <c r="AN4026" i="2"/>
  <c r="AN4027" i="2"/>
  <c r="AN4028" i="2"/>
  <c r="AN4029" i="2"/>
  <c r="AN4030" i="2"/>
  <c r="AN4031" i="2"/>
  <c r="AN4032" i="2"/>
  <c r="AN4033" i="2"/>
  <c r="AN4034" i="2"/>
  <c r="AN4035" i="2"/>
  <c r="AN4036" i="2"/>
  <c r="AN4037" i="2"/>
  <c r="AN4038" i="2"/>
  <c r="AN4039" i="2"/>
  <c r="AN4040" i="2"/>
  <c r="AN4041" i="2"/>
  <c r="AN4042" i="2"/>
  <c r="AN4043" i="2"/>
  <c r="AN4044" i="2"/>
  <c r="AN4045" i="2"/>
  <c r="AN4046" i="2"/>
  <c r="AN4047" i="2"/>
  <c r="AN4048" i="2"/>
  <c r="AN4049" i="2"/>
  <c r="AN4050" i="2"/>
  <c r="AN4051" i="2"/>
  <c r="AN4052" i="2"/>
  <c r="AN4053" i="2"/>
  <c r="AN4054" i="2"/>
  <c r="AN4055" i="2"/>
  <c r="AN4056" i="2"/>
  <c r="AN4057" i="2"/>
  <c r="AN4058" i="2"/>
  <c r="AN4059" i="2"/>
  <c r="AN4060" i="2"/>
  <c r="AN4061" i="2"/>
  <c r="AN4062" i="2"/>
  <c r="AN4063" i="2"/>
  <c r="AN4064" i="2"/>
  <c r="AN4065" i="2"/>
  <c r="AN4066" i="2"/>
  <c r="AN4067" i="2"/>
  <c r="AN4068" i="2"/>
  <c r="AN4069" i="2"/>
  <c r="AN4070" i="2"/>
  <c r="AN4071" i="2"/>
  <c r="AN4072" i="2"/>
  <c r="AN4073" i="2"/>
  <c r="AN4074" i="2"/>
  <c r="AN4075" i="2"/>
  <c r="AN4076" i="2"/>
  <c r="AN4077" i="2"/>
  <c r="AN4078" i="2"/>
  <c r="AN4079" i="2"/>
  <c r="AN4080" i="2"/>
  <c r="AN4081" i="2"/>
  <c r="AN4082" i="2"/>
  <c r="AN4083" i="2"/>
  <c r="AN4084" i="2"/>
  <c r="AN4085" i="2"/>
  <c r="AN4086" i="2"/>
  <c r="AN4087" i="2"/>
  <c r="AN4088" i="2"/>
  <c r="AN4089" i="2"/>
  <c r="AN4090" i="2"/>
  <c r="AN4091" i="2"/>
  <c r="AN4092" i="2"/>
  <c r="AN4093" i="2"/>
  <c r="AN4094" i="2"/>
  <c r="AN4095" i="2"/>
  <c r="AN4096" i="2"/>
  <c r="AN4097" i="2"/>
  <c r="AN4098" i="2"/>
  <c r="AN4099" i="2"/>
  <c r="AN4100" i="2"/>
  <c r="AN4101" i="2"/>
  <c r="AN4102" i="2"/>
  <c r="AN4103" i="2"/>
  <c r="AN4104" i="2"/>
  <c r="AN4105" i="2"/>
  <c r="AN4106" i="2"/>
  <c r="AN4107" i="2"/>
  <c r="AN4108" i="2"/>
  <c r="AN4109" i="2"/>
  <c r="AN4110" i="2"/>
  <c r="AN4111" i="2"/>
  <c r="AN4112" i="2"/>
  <c r="AN4113" i="2"/>
  <c r="AN4114" i="2"/>
  <c r="AN4115" i="2"/>
  <c r="AN4116" i="2"/>
  <c r="AN4117" i="2"/>
  <c r="AN4118" i="2"/>
  <c r="AN4119" i="2"/>
  <c r="AN4120" i="2"/>
  <c r="AN4121" i="2"/>
  <c r="AN4122" i="2"/>
  <c r="AN4123" i="2"/>
  <c r="AN4124" i="2"/>
  <c r="AN4125" i="2"/>
  <c r="AN4126" i="2"/>
  <c r="AN4127" i="2"/>
  <c r="AN4128" i="2"/>
  <c r="AN4129" i="2"/>
  <c r="AN4130" i="2"/>
  <c r="AN4131" i="2"/>
  <c r="AN4132" i="2"/>
  <c r="AN4133" i="2"/>
  <c r="AN4134" i="2"/>
  <c r="AN4135" i="2"/>
  <c r="AN4136" i="2"/>
  <c r="AN4137" i="2"/>
  <c r="AN4138" i="2"/>
  <c r="AN4139" i="2"/>
  <c r="AN4140" i="2"/>
  <c r="AN4141" i="2"/>
  <c r="AN4142" i="2"/>
  <c r="AN4143" i="2"/>
  <c r="AN4144" i="2"/>
  <c r="AN4145" i="2"/>
  <c r="AN4146" i="2"/>
  <c r="AN4147" i="2"/>
  <c r="AN4148" i="2"/>
  <c r="AN4149" i="2"/>
  <c r="AN4150" i="2"/>
  <c r="AN4151" i="2"/>
  <c r="AN4152" i="2"/>
  <c r="AN4153" i="2"/>
  <c r="AN4154" i="2"/>
  <c r="AN4155" i="2"/>
  <c r="AN4156" i="2"/>
  <c r="AN4157" i="2"/>
  <c r="AN4158" i="2"/>
  <c r="AN4159" i="2"/>
  <c r="AN4160" i="2"/>
  <c r="AN4161" i="2"/>
  <c r="AN4162" i="2"/>
  <c r="AN4163" i="2"/>
  <c r="AN4164" i="2"/>
  <c r="AN4165" i="2"/>
  <c r="AN4166" i="2"/>
  <c r="AN4167" i="2"/>
  <c r="AN4168" i="2"/>
  <c r="AN4169" i="2"/>
  <c r="AN4170" i="2"/>
  <c r="AN4171" i="2"/>
  <c r="AN4172" i="2"/>
  <c r="AN4173" i="2"/>
  <c r="AN4174" i="2"/>
  <c r="AN4175" i="2"/>
  <c r="AN4176" i="2"/>
  <c r="AN4177" i="2"/>
  <c r="AN4178" i="2"/>
  <c r="AN4179" i="2"/>
  <c r="AN4180" i="2"/>
  <c r="AN4181" i="2"/>
  <c r="AN4182" i="2"/>
  <c r="AN4183" i="2"/>
  <c r="AN4184" i="2"/>
  <c r="AN4185" i="2"/>
  <c r="AN4186" i="2"/>
  <c r="AN4187" i="2"/>
  <c r="AN4188" i="2"/>
  <c r="AN4189" i="2"/>
  <c r="AN4190" i="2"/>
  <c r="AN4191" i="2"/>
  <c r="AN4192" i="2"/>
  <c r="AN4193" i="2"/>
  <c r="AN4194" i="2"/>
  <c r="AN4195" i="2"/>
  <c r="AN4196" i="2"/>
  <c r="AN4197" i="2"/>
  <c r="AN4198" i="2"/>
  <c r="AN4199" i="2"/>
  <c r="AN4200" i="2"/>
  <c r="AN4201" i="2"/>
  <c r="AN4202" i="2"/>
  <c r="AN4203" i="2"/>
  <c r="AN4204" i="2"/>
  <c r="AN4205" i="2"/>
  <c r="AN4206" i="2"/>
  <c r="AN4207" i="2"/>
  <c r="AN4208" i="2"/>
  <c r="AN4209" i="2"/>
  <c r="AN4210" i="2"/>
  <c r="AN4211" i="2"/>
  <c r="AN4212" i="2"/>
  <c r="AN4213" i="2"/>
  <c r="AN4214" i="2"/>
  <c r="AN4215" i="2"/>
  <c r="AN4216" i="2"/>
  <c r="AN4217" i="2"/>
  <c r="AN4218" i="2"/>
  <c r="AN4219" i="2"/>
  <c r="AN4220" i="2"/>
  <c r="AN4221" i="2"/>
  <c r="AN4222" i="2"/>
  <c r="AN4223" i="2"/>
  <c r="AN4224" i="2"/>
  <c r="AN4225" i="2"/>
  <c r="AN4226" i="2"/>
  <c r="AN4227" i="2"/>
  <c r="AN4228" i="2"/>
  <c r="AN4229" i="2"/>
  <c r="AN4230" i="2"/>
  <c r="AN4231" i="2"/>
  <c r="AN4232" i="2"/>
  <c r="AN4233" i="2"/>
  <c r="AN4234" i="2"/>
  <c r="AN4235" i="2"/>
  <c r="AN4236" i="2"/>
  <c r="AN4237" i="2"/>
  <c r="AN4238" i="2"/>
  <c r="AN4239" i="2"/>
  <c r="AN4240" i="2"/>
  <c r="AN4241" i="2"/>
  <c r="AN4242" i="2"/>
  <c r="AN4243" i="2"/>
  <c r="AN4244" i="2"/>
  <c r="AN4245" i="2"/>
  <c r="AN4246" i="2"/>
  <c r="AN4247" i="2"/>
  <c r="AN4248" i="2"/>
  <c r="AN4249" i="2"/>
  <c r="AN4250" i="2"/>
  <c r="AN4251" i="2"/>
  <c r="AN4252" i="2"/>
  <c r="AN4253" i="2"/>
  <c r="AN4254" i="2"/>
  <c r="AN4255" i="2"/>
  <c r="AN4256" i="2"/>
  <c r="AN4257" i="2"/>
  <c r="AN4258" i="2"/>
  <c r="AN4259" i="2"/>
  <c r="AN4260" i="2"/>
  <c r="AN4261" i="2"/>
  <c r="AN4262" i="2"/>
  <c r="AN4263" i="2"/>
  <c r="AN4264" i="2"/>
  <c r="AN4265" i="2"/>
  <c r="AN4266" i="2"/>
  <c r="AN4267" i="2"/>
  <c r="AN4268" i="2"/>
  <c r="AN4269" i="2"/>
  <c r="AN4270" i="2"/>
  <c r="AN4271" i="2"/>
  <c r="AN4272" i="2"/>
  <c r="AN4273" i="2"/>
  <c r="AN4274" i="2"/>
  <c r="AN4275" i="2"/>
  <c r="AN4276" i="2"/>
  <c r="AN4277" i="2"/>
  <c r="AN4278" i="2"/>
  <c r="AN4279" i="2"/>
  <c r="AN4280" i="2"/>
  <c r="AN4281" i="2"/>
  <c r="AN4282" i="2"/>
  <c r="AN4283" i="2"/>
  <c r="AN4284" i="2"/>
  <c r="AN4285" i="2"/>
  <c r="AN4286" i="2"/>
  <c r="AN4287" i="2"/>
  <c r="AN4288" i="2"/>
  <c r="AN4289" i="2"/>
  <c r="AN4290" i="2"/>
  <c r="AN4291" i="2"/>
  <c r="AN4292" i="2"/>
  <c r="AN4293" i="2"/>
  <c r="AN4294" i="2"/>
  <c r="B20" i="7"/>
  <c r="B70" i="7"/>
  <c r="B12" i="6"/>
  <c r="B50" i="6"/>
  <c r="B24" i="4"/>
  <c r="E38" i="4"/>
  <c r="F38" i="4"/>
  <c r="H11" i="3"/>
  <c r="C13" i="3"/>
  <c r="R16" i="3"/>
  <c r="T16" i="3"/>
  <c r="W16" i="3"/>
  <c r="X16" i="3"/>
  <c r="R17" i="3"/>
  <c r="R18" i="3"/>
  <c r="R19" i="3"/>
  <c r="H20" i="3"/>
  <c r="O20" i="3"/>
  <c r="P20" i="3"/>
  <c r="R20" i="3"/>
  <c r="N21" i="3"/>
  <c r="O21" i="3"/>
  <c r="P21" i="3"/>
  <c r="R21" i="3"/>
  <c r="G22" i="3"/>
  <c r="R22" i="3"/>
  <c r="R23" i="3"/>
  <c r="R24" i="3"/>
  <c r="R25" i="3"/>
  <c r="B26" i="3"/>
  <c r="O26" i="3"/>
  <c r="R26" i="3"/>
  <c r="R27" i="3"/>
  <c r="R28" i="3"/>
  <c r="R29" i="3"/>
  <c r="R30" i="3"/>
  <c r="R31" i="3"/>
  <c r="B32" i="3"/>
  <c r="R32" i="3"/>
  <c r="R33" i="3"/>
  <c r="K34" i="3"/>
  <c r="R34" i="3"/>
  <c r="H35" i="3"/>
  <c r="K35" i="3"/>
  <c r="R35" i="3"/>
  <c r="R36" i="3"/>
  <c r="R37" i="3"/>
  <c r="R38" i="3"/>
  <c r="E41" i="3"/>
  <c r="G50" i="3"/>
  <c r="F52" i="3"/>
  <c r="B53" i="3"/>
  <c r="B54" i="3"/>
  <c r="B55" i="3"/>
  <c r="H60" i="3"/>
  <c r="H63" i="3"/>
  <c r="G72" i="3"/>
  <c r="B83" i="3"/>
  <c r="H84" i="3"/>
  <c r="H85" i="3"/>
  <c r="B87" i="3"/>
  <c r="E92" i="3"/>
  <c r="H92" i="3" s="1"/>
  <c r="BF418" i="2"/>
  <c r="BF419" i="2"/>
  <c r="BI419" i="2" s="1"/>
  <c r="BF420" i="2"/>
  <c r="BF421" i="2"/>
  <c r="BI421" i="2" s="1"/>
  <c r="BD425" i="2"/>
  <c r="BD426" i="2"/>
  <c r="BD427" i="2"/>
  <c r="BF422" i="2"/>
  <c r="BI422" i="2" s="1"/>
  <c r="BF423" i="2"/>
  <c r="BI423" i="2" s="1"/>
  <c r="BF424" i="2"/>
  <c r="BI424" i="2" s="1"/>
  <c r="BC423" i="2"/>
  <c r="BC424" i="2"/>
  <c r="BC425" i="2"/>
  <c r="BC426" i="2"/>
  <c r="BF425" i="2"/>
  <c r="BI425" i="2" s="1"/>
  <c r="BF426" i="2"/>
  <c r="BI426" i="2" s="1"/>
  <c r="BD428" i="2"/>
  <c r="BD429" i="2"/>
  <c r="BD430" i="2"/>
  <c r="BF427" i="2"/>
  <c r="BI427" i="2" s="1"/>
  <c r="BC427" i="2"/>
  <c r="BF428" i="2"/>
  <c r="BI428" i="2" s="1"/>
  <c r="BF429" i="2"/>
  <c r="BI429" i="2" s="1"/>
  <c r="BF430" i="2"/>
  <c r="BC428" i="2"/>
  <c r="BC429" i="2"/>
  <c r="BC430" i="2"/>
  <c r="BC431" i="2"/>
  <c r="BC432" i="2"/>
  <c r="BC433" i="2"/>
  <c r="BC434" i="2"/>
  <c r="BC435" i="2"/>
  <c r="BC436" i="2"/>
  <c r="BC437" i="2"/>
  <c r="BC438" i="2"/>
  <c r="BC439" i="2"/>
  <c r="BC440" i="2"/>
  <c r="BC441" i="2"/>
  <c r="BC442" i="2"/>
  <c r="BC443" i="2"/>
  <c r="BC444" i="2"/>
  <c r="BC445" i="2"/>
  <c r="BC446" i="2"/>
  <c r="BC447" i="2"/>
  <c r="BC448" i="2"/>
  <c r="BC449" i="2"/>
  <c r="BC450" i="2"/>
  <c r="BC451" i="2"/>
  <c r="BC452" i="2"/>
  <c r="BC453" i="2"/>
  <c r="BF431" i="2"/>
  <c r="BF432" i="2"/>
  <c r="BI432" i="2" s="1"/>
  <c r="BD431" i="2"/>
  <c r="BD432" i="2"/>
  <c r="BD433" i="2"/>
  <c r="BD434" i="2"/>
  <c r="BD435" i="2"/>
  <c r="BD436" i="2"/>
  <c r="BD437" i="2"/>
  <c r="BD438" i="2"/>
  <c r="BD439" i="2"/>
  <c r="BD440" i="2"/>
  <c r="BD441" i="2"/>
  <c r="BF433" i="2"/>
  <c r="BI433" i="2" s="1"/>
  <c r="B77" i="3"/>
  <c r="BF434" i="2"/>
  <c r="BI434" i="2" s="1"/>
  <c r="BF435" i="2"/>
  <c r="BI435" i="2" s="1"/>
  <c r="BF436" i="2"/>
  <c r="BF437" i="2"/>
  <c r="BI437" i="2" s="1"/>
  <c r="BF438" i="2"/>
  <c r="BI438" i="2" s="1"/>
  <c r="BF439" i="2"/>
  <c r="BI439" i="2" s="1"/>
  <c r="BF440" i="2"/>
  <c r="BI440" i="2" s="1"/>
  <c r="BD442" i="2"/>
  <c r="BD443" i="2"/>
  <c r="BD444" i="2"/>
  <c r="BD445" i="2"/>
  <c r="BD446" i="2"/>
  <c r="BD447" i="2"/>
  <c r="BD448" i="2"/>
  <c r="BD449" i="2"/>
  <c r="BD450" i="2"/>
  <c r="BD451" i="2"/>
  <c r="BD452" i="2"/>
  <c r="BD453" i="2"/>
  <c r="BF441" i="2"/>
  <c r="BI441" i="2" s="1"/>
  <c r="BF442" i="2"/>
  <c r="BL442" i="2" s="1"/>
  <c r="BM442" i="2" s="1"/>
  <c r="BF443" i="2"/>
  <c r="BF444" i="2"/>
  <c r="BI444" i="2" s="1"/>
  <c r="BF445" i="2"/>
  <c r="BI445" i="2" s="1"/>
  <c r="BF446" i="2"/>
  <c r="BI446" i="2" s="1"/>
  <c r="K51" i="3"/>
  <c r="K16" i="3"/>
  <c r="C9" i="1" s="1"/>
  <c r="BF447" i="2"/>
  <c r="BI447" i="2" s="1"/>
  <c r="BE454" i="2"/>
  <c r="BE455" i="2"/>
  <c r="BE456" i="2"/>
  <c r="BE457" i="2"/>
  <c r="BE458" i="2"/>
  <c r="BF448" i="2"/>
  <c r="BF449" i="2"/>
  <c r="BI449" i="2" s="1"/>
  <c r="BF450" i="2"/>
  <c r="BI450" i="2" s="1"/>
  <c r="BF451" i="2"/>
  <c r="BI451" i="2" s="1"/>
  <c r="BD454" i="2"/>
  <c r="BD455" i="2"/>
  <c r="BD456" i="2"/>
  <c r="BF452" i="2"/>
  <c r="BI452" i="2" s="1"/>
  <c r="BF453" i="2"/>
  <c r="BI453" i="2" s="1"/>
  <c r="BF454" i="2"/>
  <c r="BL454" i="2" s="1"/>
  <c r="BM454" i="2" s="1"/>
  <c r="BF455" i="2"/>
  <c r="BC454" i="2"/>
  <c r="BC455" i="2"/>
  <c r="BC456" i="2"/>
  <c r="BD457" i="2"/>
  <c r="BD458" i="2"/>
  <c r="BE459" i="2"/>
  <c r="BE460" i="2"/>
  <c r="BF456" i="2"/>
  <c r="BI456" i="2" s="1"/>
  <c r="BD459" i="2"/>
  <c r="BD460" i="2"/>
  <c r="BC457" i="2"/>
  <c r="BC458" i="2"/>
  <c r="BE461" i="2"/>
  <c r="BE462" i="2"/>
  <c r="BE463" i="2"/>
  <c r="BE464" i="2"/>
  <c r="BE465" i="2"/>
  <c r="BE466" i="2"/>
  <c r="BF457" i="2"/>
  <c r="BI457" i="2" s="1"/>
  <c r="BF458" i="2"/>
  <c r="BI458" i="2" s="1"/>
  <c r="BF459" i="2"/>
  <c r="BI459" i="2" s="1"/>
  <c r="BF460" i="2"/>
  <c r="BI460" i="2" s="1"/>
  <c r="BD461" i="2"/>
  <c r="BD462" i="2"/>
  <c r="BC459" i="2"/>
  <c r="BC460" i="2"/>
  <c r="BD463" i="2"/>
  <c r="BD464" i="2"/>
  <c r="BF461" i="2"/>
  <c r="BI461" i="2" s="1"/>
  <c r="BF462" i="2"/>
  <c r="BI343" i="2"/>
  <c r="BC461" i="2"/>
  <c r="BF463" i="2"/>
  <c r="BI463" i="2" s="1"/>
  <c r="BF464" i="2"/>
  <c r="BI464" i="2" s="1"/>
  <c r="BE467" i="2"/>
  <c r="BE468" i="2"/>
  <c r="BE469" i="2"/>
  <c r="BE470" i="2"/>
  <c r="BE471" i="2"/>
  <c r="BC462" i="2"/>
  <c r="BC463" i="2"/>
  <c r="BC464" i="2"/>
  <c r="BD465" i="2"/>
  <c r="BD466" i="2"/>
  <c r="BD467" i="2"/>
  <c r="BD468" i="2"/>
  <c r="BD469" i="2"/>
  <c r="BD470" i="2"/>
  <c r="BF465" i="2"/>
  <c r="BI465" i="2" s="1"/>
  <c r="BC465" i="2"/>
  <c r="BC466" i="2"/>
  <c r="BC467" i="2"/>
  <c r="BF466" i="2"/>
  <c r="BL466" i="2" s="1"/>
  <c r="BM466" i="2" s="1"/>
  <c r="BF467" i="2"/>
  <c r="BI467" i="2" s="1"/>
  <c r="BF468" i="2"/>
  <c r="BI468" i="2" s="1"/>
  <c r="BF469" i="2"/>
  <c r="BI469" i="2" s="1"/>
  <c r="BC468" i="2"/>
  <c r="BC469" i="2"/>
  <c r="BC470" i="2"/>
  <c r="BC471" i="2"/>
  <c r="BD471" i="2"/>
  <c r="BD472" i="2"/>
  <c r="BI325" i="2"/>
  <c r="BF470" i="2"/>
  <c r="BI385" i="2"/>
  <c r="BI336" i="2"/>
  <c r="D8" i="2"/>
  <c r="BF471" i="2"/>
  <c r="BI471" i="2" s="1"/>
  <c r="BF472" i="2"/>
  <c r="BI472" i="2" s="1"/>
  <c r="BF473" i="2"/>
  <c r="BF474" i="2"/>
  <c r="BE472" i="2"/>
  <c r="BE473" i="2"/>
  <c r="BE474" i="2"/>
  <c r="BE475" i="2"/>
  <c r="BD473" i="2"/>
  <c r="BD474" i="2"/>
  <c r="BD475" i="2"/>
  <c r="BD476" i="2"/>
  <c r="BD477" i="2"/>
  <c r="BF475" i="2"/>
  <c r="BI475" i="2" s="1"/>
  <c r="BE476" i="2"/>
  <c r="BE477" i="2"/>
  <c r="BE478" i="2"/>
  <c r="BC472" i="2"/>
  <c r="BC473" i="2"/>
  <c r="BC474" i="2"/>
  <c r="BC475" i="2"/>
  <c r="BF476" i="2"/>
  <c r="BF477" i="2"/>
  <c r="BD478" i="2"/>
  <c r="BD479" i="2"/>
  <c r="BD480" i="2"/>
  <c r="BE479" i="2"/>
  <c r="BE480" i="2"/>
  <c r="BE481" i="2" s="1"/>
  <c r="BE482" i="2" s="1"/>
  <c r="BE483" i="2" s="1"/>
  <c r="BE484" i="2" s="1"/>
  <c r="BE485" i="2" s="1"/>
  <c r="BE486" i="2" s="1"/>
  <c r="BE487" i="2" s="1"/>
  <c r="BE488" i="2" s="1"/>
  <c r="BE489" i="2" s="1"/>
  <c r="BE490" i="2" s="1"/>
  <c r="BE491" i="2" s="1"/>
  <c r="BE492" i="2" s="1"/>
  <c r="BE493" i="2" s="1"/>
  <c r="BE494" i="2" s="1"/>
  <c r="BE495" i="2" s="1"/>
  <c r="BE496" i="2" s="1"/>
  <c r="BE497" i="2" s="1"/>
  <c r="BE498" i="2" s="1"/>
  <c r="BE499" i="2" s="1"/>
  <c r="BE500" i="2" s="1"/>
  <c r="BE501" i="2" s="1"/>
  <c r="BE502" i="2" s="1"/>
  <c r="BE503" i="2" s="1"/>
  <c r="BE504" i="2" s="1"/>
  <c r="BE505" i="2" s="1"/>
  <c r="BE506" i="2" s="1"/>
  <c r="BE507" i="2" s="1"/>
  <c r="BE508" i="2" s="1"/>
  <c r="BE509" i="2" s="1"/>
  <c r="BE510" i="2" s="1"/>
  <c r="BE511" i="2" s="1"/>
  <c r="BE512" i="2" s="1"/>
  <c r="BE513" i="2" s="1"/>
  <c r="BE514" i="2" s="1"/>
  <c r="BE515" i="2" s="1"/>
  <c r="BE516" i="2" s="1"/>
  <c r="BE517" i="2" s="1"/>
  <c r="BE518" i="2" s="1"/>
  <c r="BE519" i="2" s="1"/>
  <c r="BE520" i="2" s="1"/>
  <c r="BE521" i="2" s="1"/>
  <c r="BE522" i="2" s="1"/>
  <c r="BE523" i="2" s="1"/>
  <c r="BE524" i="2" s="1"/>
  <c r="BE525" i="2" s="1"/>
  <c r="BE526" i="2" s="1"/>
  <c r="BE527" i="2" s="1"/>
  <c r="BE528" i="2" s="1"/>
  <c r="BE529" i="2" s="1"/>
  <c r="BE530" i="2" s="1"/>
  <c r="BE531" i="2" s="1"/>
  <c r="BE532" i="2" s="1"/>
  <c r="BE533" i="2" s="1"/>
  <c r="BE534" i="2" s="1"/>
  <c r="BE535" i="2" s="1"/>
  <c r="BE536" i="2" s="1"/>
  <c r="BE537" i="2" s="1"/>
  <c r="BE538" i="2" s="1"/>
  <c r="BE539" i="2" s="1"/>
  <c r="BE540" i="2" s="1"/>
  <c r="BE541" i="2" s="1"/>
  <c r="BE542" i="2" s="1"/>
  <c r="BE543" i="2" s="1"/>
  <c r="BE544" i="2" s="1"/>
  <c r="BE545" i="2" s="1"/>
  <c r="BE546" i="2" s="1"/>
  <c r="BE547" i="2" s="1"/>
  <c r="BE548" i="2" s="1"/>
  <c r="BE549" i="2" s="1"/>
  <c r="BE550" i="2" s="1"/>
  <c r="BE551" i="2" s="1"/>
  <c r="BE552" i="2" s="1"/>
  <c r="BE553" i="2" s="1"/>
  <c r="BE554" i="2" s="1"/>
  <c r="BE555" i="2" s="1"/>
  <c r="BE556" i="2" s="1"/>
  <c r="BE557" i="2" s="1"/>
  <c r="BE558" i="2" s="1"/>
  <c r="BE559" i="2" s="1"/>
  <c r="BE560" i="2" s="1"/>
  <c r="BE561" i="2" s="1"/>
  <c r="BE562" i="2" s="1"/>
  <c r="BE563" i="2" s="1"/>
  <c r="BE564" i="2" s="1"/>
  <c r="BE565" i="2" s="1"/>
  <c r="BE566" i="2" s="1"/>
  <c r="BE567" i="2" s="1"/>
  <c r="BE568" i="2" s="1"/>
  <c r="BE569" i="2" s="1"/>
  <c r="BE570" i="2" s="1"/>
  <c r="BE571" i="2" s="1"/>
  <c r="BE572" i="2" s="1"/>
  <c r="BE573" i="2" s="1"/>
  <c r="BE574" i="2" s="1"/>
  <c r="BE575" i="2" s="1"/>
  <c r="BE576" i="2" s="1"/>
  <c r="BE577" i="2" s="1"/>
  <c r="BE578" i="2" s="1"/>
  <c r="BE579" i="2" s="1"/>
  <c r="BE580" i="2" s="1"/>
  <c r="BE581" i="2" s="1"/>
  <c r="BE582" i="2" s="1"/>
  <c r="BE583" i="2" s="1"/>
  <c r="BE584" i="2" s="1"/>
  <c r="BE585" i="2" s="1"/>
  <c r="BE586" i="2" s="1"/>
  <c r="BE587" i="2" s="1"/>
  <c r="BE588" i="2" s="1"/>
  <c r="BE589" i="2" s="1"/>
  <c r="BE590" i="2" s="1"/>
  <c r="BE591" i="2" s="1"/>
  <c r="BE592" i="2" s="1"/>
  <c r="BE593" i="2" s="1"/>
  <c r="BE594" i="2" s="1"/>
  <c r="BE595" i="2" s="1"/>
  <c r="BE596" i="2" s="1"/>
  <c r="BE597" i="2" s="1"/>
  <c r="BE598" i="2" s="1"/>
  <c r="BE599" i="2" s="1"/>
  <c r="BE600" i="2" s="1"/>
  <c r="BE601" i="2" s="1"/>
  <c r="BE602" i="2" s="1"/>
  <c r="BE603" i="2" s="1"/>
  <c r="BE604" i="2" s="1"/>
  <c r="BE605" i="2" s="1"/>
  <c r="BE606" i="2" s="1"/>
  <c r="BE607" i="2" s="1"/>
  <c r="BE608" i="2" s="1"/>
  <c r="BE609" i="2" s="1"/>
  <c r="BE610" i="2" s="1"/>
  <c r="BE611" i="2" s="1"/>
  <c r="BE612" i="2" s="1"/>
  <c r="BE613" i="2" s="1"/>
  <c r="BE614" i="2" s="1"/>
  <c r="BE615" i="2" s="1"/>
  <c r="BE616" i="2" s="1"/>
  <c r="BE617" i="2" s="1"/>
  <c r="BE618" i="2" s="1"/>
  <c r="BE619" i="2" s="1"/>
  <c r="BE620" i="2" s="1"/>
  <c r="BE621" i="2" s="1"/>
  <c r="BE622" i="2" s="1"/>
  <c r="BE623" i="2" s="1"/>
  <c r="BE624" i="2" s="1"/>
  <c r="BE625" i="2" s="1"/>
  <c r="BE626" i="2" s="1"/>
  <c r="BE627" i="2" s="1"/>
  <c r="BE628" i="2" s="1"/>
  <c r="BE629" i="2" s="1"/>
  <c r="BE630" i="2" s="1"/>
  <c r="BE631" i="2" s="1"/>
  <c r="BE632" i="2" s="1"/>
  <c r="BE633" i="2" s="1"/>
  <c r="BE634" i="2" s="1"/>
  <c r="BE635" i="2" s="1"/>
  <c r="BE636" i="2" s="1"/>
  <c r="BE637" i="2" s="1"/>
  <c r="BE638" i="2" s="1"/>
  <c r="BE639" i="2" s="1"/>
  <c r="BE640" i="2" s="1"/>
  <c r="BE641" i="2" s="1"/>
  <c r="BE642" i="2" s="1"/>
  <c r="BE643" i="2" s="1"/>
  <c r="BE644" i="2" s="1"/>
  <c r="BE645" i="2" s="1"/>
  <c r="BE646" i="2" s="1"/>
  <c r="BE647" i="2" s="1"/>
  <c r="BE648" i="2" s="1"/>
  <c r="BE649" i="2" s="1"/>
  <c r="BE650" i="2" s="1"/>
  <c r="BE651" i="2" s="1"/>
  <c r="BE652" i="2" s="1"/>
  <c r="BE653" i="2" s="1"/>
  <c r="BE654" i="2" s="1"/>
  <c r="BE655" i="2" s="1"/>
  <c r="BE656" i="2" s="1"/>
  <c r="BE657" i="2" s="1"/>
  <c r="BE658" i="2" s="1"/>
  <c r="BE659" i="2" s="1"/>
  <c r="BE660" i="2" s="1"/>
  <c r="BE661" i="2" s="1"/>
  <c r="BE662" i="2" s="1"/>
  <c r="BE663" i="2" s="1"/>
  <c r="BE664" i="2" s="1"/>
  <c r="BE665" i="2" s="1"/>
  <c r="BE666" i="2" s="1"/>
  <c r="BE667" i="2" s="1"/>
  <c r="BE668" i="2" s="1"/>
  <c r="BE669" i="2" s="1"/>
  <c r="BE670" i="2" s="1"/>
  <c r="BE671" i="2" s="1"/>
  <c r="BE672" i="2" s="1"/>
  <c r="BE673" i="2" s="1"/>
  <c r="BE674" i="2" s="1"/>
  <c r="BE675" i="2" s="1"/>
  <c r="BE676" i="2" s="1"/>
  <c r="BE677" i="2" s="1"/>
  <c r="BE678" i="2" s="1"/>
  <c r="BE679" i="2" s="1"/>
  <c r="BE680" i="2" s="1"/>
  <c r="BE681" i="2" s="1"/>
  <c r="BE682" i="2" s="1"/>
  <c r="BE683" i="2" s="1"/>
  <c r="BE684" i="2" s="1"/>
  <c r="BE685" i="2" s="1"/>
  <c r="BE686" i="2" s="1"/>
  <c r="BE687" i="2" s="1"/>
  <c r="BE688" i="2" s="1"/>
  <c r="BE689" i="2" s="1"/>
  <c r="BE690" i="2" s="1"/>
  <c r="BE691" i="2" s="1"/>
  <c r="BE692" i="2" s="1"/>
  <c r="BE693" i="2" s="1"/>
  <c r="BE694" i="2" s="1"/>
  <c r="BE695" i="2" s="1"/>
  <c r="BE696" i="2" s="1"/>
  <c r="BE697" i="2" s="1"/>
  <c r="BE698" i="2" s="1"/>
  <c r="BE699" i="2" s="1"/>
  <c r="BE700" i="2" s="1"/>
  <c r="BE701" i="2" s="1"/>
  <c r="BE702" i="2" s="1"/>
  <c r="BE703" i="2" s="1"/>
  <c r="BE704" i="2" s="1"/>
  <c r="BE705" i="2" s="1"/>
  <c r="BE706" i="2" s="1"/>
  <c r="BE707" i="2" s="1"/>
  <c r="BE708" i="2" s="1"/>
  <c r="BE709" i="2" s="1"/>
  <c r="BE710" i="2" s="1"/>
  <c r="BE711" i="2" s="1"/>
  <c r="BE712" i="2" s="1"/>
  <c r="BE713" i="2" s="1"/>
  <c r="BE714" i="2" s="1"/>
  <c r="BE715" i="2" s="1"/>
  <c r="BE716" i="2" s="1"/>
  <c r="BE717" i="2" s="1"/>
  <c r="BE718" i="2" s="1"/>
  <c r="BE719" i="2" s="1"/>
  <c r="BE720" i="2" s="1"/>
  <c r="BE721" i="2" s="1"/>
  <c r="BE722" i="2" s="1"/>
  <c r="BE723" i="2" s="1"/>
  <c r="BE724" i="2" s="1"/>
  <c r="BE725" i="2" s="1"/>
  <c r="BE726" i="2" s="1"/>
  <c r="BE727" i="2" s="1"/>
  <c r="BE728" i="2" s="1"/>
  <c r="BE729" i="2" s="1"/>
  <c r="BE730" i="2" s="1"/>
  <c r="BE731" i="2" s="1"/>
  <c r="BE732" i="2" s="1"/>
  <c r="BE733" i="2" s="1"/>
  <c r="BE734" i="2" s="1"/>
  <c r="BE735" i="2" s="1"/>
  <c r="BE736" i="2" s="1"/>
  <c r="BE737" i="2" s="1"/>
  <c r="BE738" i="2" s="1"/>
  <c r="BE739" i="2" s="1"/>
  <c r="BE740" i="2" s="1"/>
  <c r="BE741" i="2" s="1"/>
  <c r="BE742" i="2" s="1"/>
  <c r="BE743" i="2" s="1"/>
  <c r="BE744" i="2" s="1"/>
  <c r="BE745" i="2" s="1"/>
  <c r="BE746" i="2" s="1"/>
  <c r="BE747" i="2" s="1"/>
  <c r="BE748" i="2" s="1"/>
  <c r="BE749" i="2" s="1"/>
  <c r="BE750" i="2" s="1"/>
  <c r="BE751" i="2" s="1"/>
  <c r="BE752" i="2" s="1"/>
  <c r="BE753" i="2" s="1"/>
  <c r="BE754" i="2" s="1"/>
  <c r="BE755" i="2" s="1"/>
  <c r="BE756" i="2" s="1"/>
  <c r="BE757" i="2" s="1"/>
  <c r="BE758" i="2" s="1"/>
  <c r="BE759" i="2" s="1"/>
  <c r="BE760" i="2" s="1"/>
  <c r="BE761" i="2" s="1"/>
  <c r="BE762" i="2" s="1"/>
  <c r="BE763" i="2" s="1"/>
  <c r="BE764" i="2" s="1"/>
  <c r="BE765" i="2" s="1"/>
  <c r="BE766" i="2" s="1"/>
  <c r="BE767" i="2" s="1"/>
  <c r="BE768" i="2" s="1"/>
  <c r="BE769" i="2" s="1"/>
  <c r="BE770" i="2" s="1"/>
  <c r="BE771" i="2" s="1"/>
  <c r="BE772" i="2" s="1"/>
  <c r="BE773" i="2" s="1"/>
  <c r="BE774" i="2" s="1"/>
  <c r="BE775" i="2" s="1"/>
  <c r="BE776" i="2" s="1"/>
  <c r="BE777" i="2" s="1"/>
  <c r="BE778" i="2" s="1"/>
  <c r="BE779" i="2" s="1"/>
  <c r="BE780" i="2" s="1"/>
  <c r="BE781" i="2" s="1"/>
  <c r="BE782" i="2" s="1"/>
  <c r="BE783" i="2" s="1"/>
  <c r="BE784" i="2" s="1"/>
  <c r="BE785" i="2" s="1"/>
  <c r="BE786" i="2" s="1"/>
  <c r="BE787" i="2" s="1"/>
  <c r="BE788" i="2" s="1"/>
  <c r="BE789" i="2" s="1"/>
  <c r="BE790" i="2" s="1"/>
  <c r="BE791" i="2" s="1"/>
  <c r="BE792" i="2" s="1"/>
  <c r="BE793" i="2" s="1"/>
  <c r="BE794" i="2" s="1"/>
  <c r="BE795" i="2" s="1"/>
  <c r="BE796" i="2" s="1"/>
  <c r="BE797" i="2" s="1"/>
  <c r="BE798" i="2" s="1"/>
  <c r="BE799" i="2" s="1"/>
  <c r="BE800" i="2" s="1"/>
  <c r="BE801" i="2" s="1"/>
  <c r="BE802" i="2" s="1"/>
  <c r="BE803" i="2" s="1"/>
  <c r="BE804" i="2" s="1"/>
  <c r="BE805" i="2" s="1"/>
  <c r="BE806" i="2" s="1"/>
  <c r="BE807" i="2" s="1"/>
  <c r="BE808" i="2" s="1"/>
  <c r="BE809" i="2" s="1"/>
  <c r="BE810" i="2" s="1"/>
  <c r="BE811" i="2" s="1"/>
  <c r="BE812" i="2" s="1"/>
  <c r="BE813" i="2" s="1"/>
  <c r="BE814" i="2" s="1"/>
  <c r="BE815" i="2" s="1"/>
  <c r="BE816" i="2" s="1"/>
  <c r="BE817" i="2" s="1"/>
  <c r="BE818" i="2" s="1"/>
  <c r="BE819" i="2" s="1"/>
  <c r="BE820" i="2" s="1"/>
  <c r="BE821" i="2" s="1"/>
  <c r="BE822" i="2" s="1"/>
  <c r="BE823" i="2" s="1"/>
  <c r="BE824" i="2" s="1"/>
  <c r="BE825" i="2" s="1"/>
  <c r="BE826" i="2" s="1"/>
  <c r="BE827" i="2" s="1"/>
  <c r="BE828" i="2" s="1"/>
  <c r="BE829" i="2" s="1"/>
  <c r="BE830" i="2" s="1"/>
  <c r="BE831" i="2" s="1"/>
  <c r="BE832" i="2" s="1"/>
  <c r="BE833" i="2" s="1"/>
  <c r="BE834" i="2" s="1"/>
  <c r="BE835" i="2" s="1"/>
  <c r="BE836" i="2" s="1"/>
  <c r="BE837" i="2" s="1"/>
  <c r="BE838" i="2" s="1"/>
  <c r="BE839" i="2" s="1"/>
  <c r="BE840" i="2" s="1"/>
  <c r="BE841" i="2" s="1"/>
  <c r="BE842" i="2" s="1"/>
  <c r="BE843" i="2" s="1"/>
  <c r="BE844" i="2" s="1"/>
  <c r="BE845" i="2" s="1"/>
  <c r="BE846" i="2" s="1"/>
  <c r="BE847" i="2" s="1"/>
  <c r="BE848" i="2" s="1"/>
  <c r="BE849" i="2" s="1"/>
  <c r="BE850" i="2" s="1"/>
  <c r="BE851" i="2" s="1"/>
  <c r="BE852" i="2" s="1"/>
  <c r="BE853" i="2" s="1"/>
  <c r="BE854" i="2" s="1"/>
  <c r="BE855" i="2" s="1"/>
  <c r="BE856" i="2" s="1"/>
  <c r="BE857" i="2" s="1"/>
  <c r="BE858" i="2" s="1"/>
  <c r="BE859" i="2" s="1"/>
  <c r="BE860" i="2" s="1"/>
  <c r="BE861" i="2" s="1"/>
  <c r="BE862" i="2" s="1"/>
  <c r="BE863" i="2" s="1"/>
  <c r="BE864" i="2" s="1"/>
  <c r="BE865" i="2" s="1"/>
  <c r="BE866" i="2" s="1"/>
  <c r="BE867" i="2" s="1"/>
  <c r="BE868" i="2" s="1"/>
  <c r="BE869" i="2" s="1"/>
  <c r="BE870" i="2" s="1"/>
  <c r="BE871" i="2" s="1"/>
  <c r="BE872" i="2" s="1"/>
  <c r="BE873" i="2" s="1"/>
  <c r="BE874" i="2" s="1"/>
  <c r="BE875" i="2" s="1"/>
  <c r="BE876" i="2" s="1"/>
  <c r="BE877" i="2" s="1"/>
  <c r="BE878" i="2" s="1"/>
  <c r="BE879" i="2" s="1"/>
  <c r="BE880" i="2" s="1"/>
  <c r="BE881" i="2" s="1"/>
  <c r="BE882" i="2" s="1"/>
  <c r="BE883" i="2" s="1"/>
  <c r="BE884" i="2" s="1"/>
  <c r="BE885" i="2" s="1"/>
  <c r="BE886" i="2" s="1"/>
  <c r="BE887" i="2" s="1"/>
  <c r="BE888" i="2" s="1"/>
  <c r="BE889" i="2" s="1"/>
  <c r="BE890" i="2" s="1"/>
  <c r="BE891" i="2" s="1"/>
  <c r="BE892" i="2" s="1"/>
  <c r="BE893" i="2" s="1"/>
  <c r="BE894" i="2" s="1"/>
  <c r="BE895" i="2" s="1"/>
  <c r="BE896" i="2" s="1"/>
  <c r="BE897" i="2" s="1"/>
  <c r="BE898" i="2" s="1"/>
  <c r="BE899" i="2" s="1"/>
  <c r="BE900" i="2" s="1"/>
  <c r="BE901" i="2" s="1"/>
  <c r="BE902" i="2" s="1"/>
  <c r="BE903" i="2" s="1"/>
  <c r="BE904" i="2" s="1"/>
  <c r="BE905" i="2" s="1"/>
  <c r="BE906" i="2" s="1"/>
  <c r="BE907" i="2" s="1"/>
  <c r="BE908" i="2" s="1"/>
  <c r="BE909" i="2" s="1"/>
  <c r="BE910" i="2" s="1"/>
  <c r="BE911" i="2" s="1"/>
  <c r="BE912" i="2" s="1"/>
  <c r="BE913" i="2" s="1"/>
  <c r="BE914" i="2" s="1"/>
  <c r="BE915" i="2" s="1"/>
  <c r="BE916" i="2" s="1"/>
  <c r="BE917" i="2" s="1"/>
  <c r="BE918" i="2" s="1"/>
  <c r="BE919" i="2" s="1"/>
  <c r="BE920" i="2" s="1"/>
  <c r="BE921" i="2" s="1"/>
  <c r="BE922" i="2" s="1"/>
  <c r="BE923" i="2" s="1"/>
  <c r="BE924" i="2" s="1"/>
  <c r="BE925" i="2" s="1"/>
  <c r="BE926" i="2" s="1"/>
  <c r="BE927" i="2" s="1"/>
  <c r="BE928" i="2" s="1"/>
  <c r="BE929" i="2" s="1"/>
  <c r="BE930" i="2" s="1"/>
  <c r="BE931" i="2" s="1"/>
  <c r="BE932" i="2" s="1"/>
  <c r="BE933" i="2" s="1"/>
  <c r="BE934" i="2" s="1"/>
  <c r="BE935" i="2" s="1"/>
  <c r="BE936" i="2" s="1"/>
  <c r="BE937" i="2" s="1"/>
  <c r="BE938" i="2" s="1"/>
  <c r="BE939" i="2" s="1"/>
  <c r="BE940" i="2" s="1"/>
  <c r="BE941" i="2" s="1"/>
  <c r="BE942" i="2" s="1"/>
  <c r="BE943" i="2" s="1"/>
  <c r="BE944" i="2" s="1"/>
  <c r="BE945" i="2" s="1"/>
  <c r="BE946" i="2" s="1"/>
  <c r="BE947" i="2" s="1"/>
  <c r="BE948" i="2" s="1"/>
  <c r="BE949" i="2" s="1"/>
  <c r="BE950" i="2" s="1"/>
  <c r="BE951" i="2" s="1"/>
  <c r="BE952" i="2" s="1"/>
  <c r="BE953" i="2" s="1"/>
  <c r="BE954" i="2" s="1"/>
  <c r="BE955" i="2" s="1"/>
  <c r="BE956" i="2" s="1"/>
  <c r="BE957" i="2" s="1"/>
  <c r="BE958" i="2" s="1"/>
  <c r="BE959" i="2" s="1"/>
  <c r="BE960" i="2" s="1"/>
  <c r="BE961" i="2" s="1"/>
  <c r="BE962" i="2" s="1"/>
  <c r="BC476" i="2"/>
  <c r="BC477" i="2"/>
  <c r="BC478" i="2"/>
  <c r="BF478" i="2"/>
  <c r="BF479" i="2"/>
  <c r="BD481" i="2"/>
  <c r="BD482" i="2" s="1"/>
  <c r="BD483" i="2" s="1"/>
  <c r="BD484" i="2" s="1"/>
  <c r="BD485" i="2" s="1"/>
  <c r="BD486" i="2" s="1"/>
  <c r="BD487" i="2" s="1"/>
  <c r="BD488" i="2" s="1"/>
  <c r="BD489" i="2" s="1"/>
  <c r="BD490" i="2" s="1"/>
  <c r="BD491" i="2" s="1"/>
  <c r="BD492" i="2" s="1"/>
  <c r="BD493" i="2" s="1"/>
  <c r="BD494" i="2" s="1"/>
  <c r="BD495" i="2" s="1"/>
  <c r="BD496" i="2" s="1"/>
  <c r="BD497" i="2" s="1"/>
  <c r="BD498" i="2" s="1"/>
  <c r="BD499" i="2" s="1"/>
  <c r="BD500" i="2" s="1"/>
  <c r="BD501" i="2" s="1"/>
  <c r="BD502" i="2" s="1"/>
  <c r="BD503" i="2" s="1"/>
  <c r="BD504" i="2" s="1"/>
  <c r="BD505" i="2" s="1"/>
  <c r="BD506" i="2" s="1"/>
  <c r="BD507" i="2" s="1"/>
  <c r="BD508" i="2" s="1"/>
  <c r="BD509" i="2" s="1"/>
  <c r="BD510" i="2" s="1"/>
  <c r="BD511" i="2" s="1"/>
  <c r="BD512" i="2" s="1"/>
  <c r="BD513" i="2" s="1"/>
  <c r="BD514" i="2" s="1"/>
  <c r="BD515" i="2" s="1"/>
  <c r="BD516" i="2" s="1"/>
  <c r="BD517" i="2" s="1"/>
  <c r="BD518" i="2" s="1"/>
  <c r="BD519" i="2" s="1"/>
  <c r="BD520" i="2" s="1"/>
  <c r="BD521" i="2" s="1"/>
  <c r="BD522" i="2" s="1"/>
  <c r="BD523" i="2" s="1"/>
  <c r="BD524" i="2" s="1"/>
  <c r="BD525" i="2" s="1"/>
  <c r="BD526" i="2" s="1"/>
  <c r="BD527" i="2" s="1"/>
  <c r="BD528" i="2" s="1"/>
  <c r="BD529" i="2" s="1"/>
  <c r="BD530" i="2" s="1"/>
  <c r="BD531" i="2" s="1"/>
  <c r="BD532" i="2" s="1"/>
  <c r="BD533" i="2" s="1"/>
  <c r="BD534" i="2" s="1"/>
  <c r="BD535" i="2" s="1"/>
  <c r="BD536" i="2" s="1"/>
  <c r="BD537" i="2" s="1"/>
  <c r="BD538" i="2" s="1"/>
  <c r="BD539" i="2" s="1"/>
  <c r="BD540" i="2" s="1"/>
  <c r="BD541" i="2" s="1"/>
  <c r="BD542" i="2" s="1"/>
  <c r="BD543" i="2" s="1"/>
  <c r="BD544" i="2" s="1"/>
  <c r="BD545" i="2" s="1"/>
  <c r="BD546" i="2" s="1"/>
  <c r="BD547" i="2" s="1"/>
  <c r="BD548" i="2" s="1"/>
  <c r="BD549" i="2" s="1"/>
  <c r="BD550" i="2" s="1"/>
  <c r="BD551" i="2" s="1"/>
  <c r="BD552" i="2" s="1"/>
  <c r="BD553" i="2" s="1"/>
  <c r="BD554" i="2" s="1"/>
  <c r="BD555" i="2" s="1"/>
  <c r="BD556" i="2" s="1"/>
  <c r="BD557" i="2" s="1"/>
  <c r="BD558" i="2" s="1"/>
  <c r="BD559" i="2" s="1"/>
  <c r="BD560" i="2" s="1"/>
  <c r="BD561" i="2" s="1"/>
  <c r="BD562" i="2" s="1"/>
  <c r="BD563" i="2" s="1"/>
  <c r="BD564" i="2" s="1"/>
  <c r="BD565" i="2" s="1"/>
  <c r="BD566" i="2" s="1"/>
  <c r="BD567" i="2" s="1"/>
  <c r="BD568" i="2" s="1"/>
  <c r="BD569" i="2" s="1"/>
  <c r="BD570" i="2" s="1"/>
  <c r="BD571" i="2" s="1"/>
  <c r="BD572" i="2" s="1"/>
  <c r="BD573" i="2" s="1"/>
  <c r="BD574" i="2" s="1"/>
  <c r="BD575" i="2" s="1"/>
  <c r="BD576" i="2" s="1"/>
  <c r="BD577" i="2" s="1"/>
  <c r="BD578" i="2" s="1"/>
  <c r="BD579" i="2" s="1"/>
  <c r="BD580" i="2" s="1"/>
  <c r="BD581" i="2" s="1"/>
  <c r="BD582" i="2" s="1"/>
  <c r="BD583" i="2" s="1"/>
  <c r="BD584" i="2" s="1"/>
  <c r="BD585" i="2" s="1"/>
  <c r="BD586" i="2" s="1"/>
  <c r="BD587" i="2" s="1"/>
  <c r="BD588" i="2" s="1"/>
  <c r="BD589" i="2" s="1"/>
  <c r="BD590" i="2" s="1"/>
  <c r="BD591" i="2" s="1"/>
  <c r="BD592" i="2" s="1"/>
  <c r="BD593" i="2" s="1"/>
  <c r="BD594" i="2" s="1"/>
  <c r="BD595" i="2" s="1"/>
  <c r="BD596" i="2" s="1"/>
  <c r="BD597" i="2" s="1"/>
  <c r="BD598" i="2" s="1"/>
  <c r="BD599" i="2" s="1"/>
  <c r="BD600" i="2" s="1"/>
  <c r="BD601" i="2" s="1"/>
  <c r="BD602" i="2" s="1"/>
  <c r="BD603" i="2" s="1"/>
  <c r="BD604" i="2" s="1"/>
  <c r="BD605" i="2" s="1"/>
  <c r="BD606" i="2" s="1"/>
  <c r="BD607" i="2" s="1"/>
  <c r="BD608" i="2" s="1"/>
  <c r="BD609" i="2" s="1"/>
  <c r="BD610" i="2" s="1"/>
  <c r="BD611" i="2" s="1"/>
  <c r="BD612" i="2" s="1"/>
  <c r="BD613" i="2" s="1"/>
  <c r="BD614" i="2" s="1"/>
  <c r="BD615" i="2" s="1"/>
  <c r="BD616" i="2" s="1"/>
  <c r="BD617" i="2" s="1"/>
  <c r="BD618" i="2" s="1"/>
  <c r="BD619" i="2" s="1"/>
  <c r="BD620" i="2" s="1"/>
  <c r="BD621" i="2" s="1"/>
  <c r="BD622" i="2" s="1"/>
  <c r="BD623" i="2" s="1"/>
  <c r="BD624" i="2" s="1"/>
  <c r="BD625" i="2" s="1"/>
  <c r="BD626" i="2" s="1"/>
  <c r="BD627" i="2" s="1"/>
  <c r="BD628" i="2" s="1"/>
  <c r="BD629" i="2" s="1"/>
  <c r="BD630" i="2" s="1"/>
  <c r="BD631" i="2" s="1"/>
  <c r="BD632" i="2" s="1"/>
  <c r="BD633" i="2" s="1"/>
  <c r="BD634" i="2" s="1"/>
  <c r="BD635" i="2" s="1"/>
  <c r="BD636" i="2" s="1"/>
  <c r="BD637" i="2" s="1"/>
  <c r="BD638" i="2" s="1"/>
  <c r="BD639" i="2" s="1"/>
  <c r="BD640" i="2" s="1"/>
  <c r="BD641" i="2" s="1"/>
  <c r="BD642" i="2" s="1"/>
  <c r="BD643" i="2" s="1"/>
  <c r="BD644" i="2" s="1"/>
  <c r="BD645" i="2" s="1"/>
  <c r="BD646" i="2" s="1"/>
  <c r="BD647" i="2" s="1"/>
  <c r="BD648" i="2" s="1"/>
  <c r="BD649" i="2" s="1"/>
  <c r="BD650" i="2" s="1"/>
  <c r="BD651" i="2" s="1"/>
  <c r="BD652" i="2" s="1"/>
  <c r="BD653" i="2" s="1"/>
  <c r="BD654" i="2" s="1"/>
  <c r="BD655" i="2" s="1"/>
  <c r="BD656" i="2" s="1"/>
  <c r="BD657" i="2" s="1"/>
  <c r="BD658" i="2" s="1"/>
  <c r="BD659" i="2" s="1"/>
  <c r="BD660" i="2" s="1"/>
  <c r="BD661" i="2" s="1"/>
  <c r="BD662" i="2" s="1"/>
  <c r="BD663" i="2" s="1"/>
  <c r="BD664" i="2" s="1"/>
  <c r="BD665" i="2" s="1"/>
  <c r="BD666" i="2" s="1"/>
  <c r="BD667" i="2" s="1"/>
  <c r="BD668" i="2" s="1"/>
  <c r="BD669" i="2" s="1"/>
  <c r="BD670" i="2" s="1"/>
  <c r="BD671" i="2" s="1"/>
  <c r="BD672" i="2" s="1"/>
  <c r="BD673" i="2" s="1"/>
  <c r="BD674" i="2" s="1"/>
  <c r="BD675" i="2" s="1"/>
  <c r="BD676" i="2" s="1"/>
  <c r="BD677" i="2" s="1"/>
  <c r="BD678" i="2" s="1"/>
  <c r="BD679" i="2" s="1"/>
  <c r="BD680" i="2" s="1"/>
  <c r="BD681" i="2" s="1"/>
  <c r="BD682" i="2" s="1"/>
  <c r="BD683" i="2" s="1"/>
  <c r="BD684" i="2" s="1"/>
  <c r="BD685" i="2" s="1"/>
  <c r="BD686" i="2" s="1"/>
  <c r="BD687" i="2" s="1"/>
  <c r="BD688" i="2" s="1"/>
  <c r="BD689" i="2" s="1"/>
  <c r="BD690" i="2" s="1"/>
  <c r="BD691" i="2" s="1"/>
  <c r="BD692" i="2" s="1"/>
  <c r="BD693" i="2" s="1"/>
  <c r="BD694" i="2" s="1"/>
  <c r="BD695" i="2" s="1"/>
  <c r="BD696" i="2" s="1"/>
  <c r="BD697" i="2" s="1"/>
  <c r="BD698" i="2" s="1"/>
  <c r="BD699" i="2" s="1"/>
  <c r="BD700" i="2" s="1"/>
  <c r="BD701" i="2" s="1"/>
  <c r="BD702" i="2" s="1"/>
  <c r="BD703" i="2" s="1"/>
  <c r="BD704" i="2" s="1"/>
  <c r="BD705" i="2" s="1"/>
  <c r="BD706" i="2" s="1"/>
  <c r="BD707" i="2" s="1"/>
  <c r="BD708" i="2" s="1"/>
  <c r="BD709" i="2" s="1"/>
  <c r="BD710" i="2" s="1"/>
  <c r="BD711" i="2" s="1"/>
  <c r="BD712" i="2" s="1"/>
  <c r="BD713" i="2" s="1"/>
  <c r="BD714" i="2" s="1"/>
  <c r="BD715" i="2" s="1"/>
  <c r="BD716" i="2" s="1"/>
  <c r="BD717" i="2" s="1"/>
  <c r="BD718" i="2" s="1"/>
  <c r="BD719" i="2" s="1"/>
  <c r="BD720" i="2" s="1"/>
  <c r="BD721" i="2" s="1"/>
  <c r="BD722" i="2" s="1"/>
  <c r="BD723" i="2" s="1"/>
  <c r="BD724" i="2" s="1"/>
  <c r="BD725" i="2" s="1"/>
  <c r="BD726" i="2" s="1"/>
  <c r="BD727" i="2" s="1"/>
  <c r="BD728" i="2" s="1"/>
  <c r="BD729" i="2" s="1"/>
  <c r="BD730" i="2" s="1"/>
  <c r="BD731" i="2" s="1"/>
  <c r="BD732" i="2" s="1"/>
  <c r="BD733" i="2" s="1"/>
  <c r="BD734" i="2" s="1"/>
  <c r="BD735" i="2" s="1"/>
  <c r="BD736" i="2" s="1"/>
  <c r="BD737" i="2" s="1"/>
  <c r="BD738" i="2" s="1"/>
  <c r="BD739" i="2" s="1"/>
  <c r="BD740" i="2" s="1"/>
  <c r="BD741" i="2" s="1"/>
  <c r="BD742" i="2" s="1"/>
  <c r="BD743" i="2" s="1"/>
  <c r="BD744" i="2" s="1"/>
  <c r="BD745" i="2" s="1"/>
  <c r="BD746" i="2" s="1"/>
  <c r="BD747" i="2" s="1"/>
  <c r="BD748" i="2" s="1"/>
  <c r="BD749" i="2" s="1"/>
  <c r="BD750" i="2" s="1"/>
  <c r="BD751" i="2" s="1"/>
  <c r="BD752" i="2" s="1"/>
  <c r="BD753" i="2" s="1"/>
  <c r="BD754" i="2" s="1"/>
  <c r="BD755" i="2" s="1"/>
  <c r="BD756" i="2" s="1"/>
  <c r="BD757" i="2" s="1"/>
  <c r="BD758" i="2" s="1"/>
  <c r="BD759" i="2" s="1"/>
  <c r="BD760" i="2" s="1"/>
  <c r="BD761" i="2" s="1"/>
  <c r="BD762" i="2" s="1"/>
  <c r="BD763" i="2" s="1"/>
  <c r="BD764" i="2" s="1"/>
  <c r="BD765" i="2" s="1"/>
  <c r="BD766" i="2" s="1"/>
  <c r="BD767" i="2" s="1"/>
  <c r="BD768" i="2" s="1"/>
  <c r="BD769" i="2" s="1"/>
  <c r="BD770" i="2" s="1"/>
  <c r="BD771" i="2" s="1"/>
  <c r="BD772" i="2" s="1"/>
  <c r="BD773" i="2" s="1"/>
  <c r="BD774" i="2" s="1"/>
  <c r="BD775" i="2" s="1"/>
  <c r="BD776" i="2" s="1"/>
  <c r="BD777" i="2" s="1"/>
  <c r="BD778" i="2" s="1"/>
  <c r="BD779" i="2" s="1"/>
  <c r="BD780" i="2" s="1"/>
  <c r="BD781" i="2" s="1"/>
  <c r="BD782" i="2" s="1"/>
  <c r="BD783" i="2" s="1"/>
  <c r="BD784" i="2" s="1"/>
  <c r="BD785" i="2" s="1"/>
  <c r="BD786" i="2" s="1"/>
  <c r="BD787" i="2" s="1"/>
  <c r="BD788" i="2" s="1"/>
  <c r="BD789" i="2" s="1"/>
  <c r="BD790" i="2" s="1"/>
  <c r="BD791" i="2" s="1"/>
  <c r="BD792" i="2" s="1"/>
  <c r="BD793" i="2" s="1"/>
  <c r="BD794" i="2" s="1"/>
  <c r="BD795" i="2" s="1"/>
  <c r="BD796" i="2" s="1"/>
  <c r="BD797" i="2" s="1"/>
  <c r="BD798" i="2" s="1"/>
  <c r="BD799" i="2" s="1"/>
  <c r="BD800" i="2" s="1"/>
  <c r="BD801" i="2" s="1"/>
  <c r="BD802" i="2" s="1"/>
  <c r="BD803" i="2" s="1"/>
  <c r="BD804" i="2" s="1"/>
  <c r="BD805" i="2" s="1"/>
  <c r="BD806" i="2" s="1"/>
  <c r="BD807" i="2" s="1"/>
  <c r="BD808" i="2" s="1"/>
  <c r="BD809" i="2" s="1"/>
  <c r="BD810" i="2" s="1"/>
  <c r="BD811" i="2" s="1"/>
  <c r="BD812" i="2" s="1"/>
  <c r="BD813" i="2" s="1"/>
  <c r="BD814" i="2" s="1"/>
  <c r="BD815" i="2" s="1"/>
  <c r="BD816" i="2" s="1"/>
  <c r="BD817" i="2" s="1"/>
  <c r="BD818" i="2" s="1"/>
  <c r="BD819" i="2" s="1"/>
  <c r="BD820" i="2" s="1"/>
  <c r="BD821" i="2" s="1"/>
  <c r="BD822" i="2" s="1"/>
  <c r="BD823" i="2" s="1"/>
  <c r="BD824" i="2" s="1"/>
  <c r="BD825" i="2" s="1"/>
  <c r="BD826" i="2" s="1"/>
  <c r="BD827" i="2" s="1"/>
  <c r="BD828" i="2" s="1"/>
  <c r="BD829" i="2" s="1"/>
  <c r="BD830" i="2" s="1"/>
  <c r="BD831" i="2" s="1"/>
  <c r="BD832" i="2" s="1"/>
  <c r="BD833" i="2" s="1"/>
  <c r="BD834" i="2" s="1"/>
  <c r="BD835" i="2" s="1"/>
  <c r="BD836" i="2" s="1"/>
  <c r="BD837" i="2" s="1"/>
  <c r="BD838" i="2" s="1"/>
  <c r="BD839" i="2" s="1"/>
  <c r="BD840" i="2" s="1"/>
  <c r="BD841" i="2" s="1"/>
  <c r="BD842" i="2" s="1"/>
  <c r="BD843" i="2" s="1"/>
  <c r="BD844" i="2" s="1"/>
  <c r="BD845" i="2" s="1"/>
  <c r="BD846" i="2" s="1"/>
  <c r="BD847" i="2" s="1"/>
  <c r="BD848" i="2" s="1"/>
  <c r="BD849" i="2" s="1"/>
  <c r="BD850" i="2" s="1"/>
  <c r="BD851" i="2" s="1"/>
  <c r="BD852" i="2" s="1"/>
  <c r="BD853" i="2" s="1"/>
  <c r="BD854" i="2" s="1"/>
  <c r="BD855" i="2" s="1"/>
  <c r="BD856" i="2" s="1"/>
  <c r="BD857" i="2" s="1"/>
  <c r="BD858" i="2" s="1"/>
  <c r="BD859" i="2" s="1"/>
  <c r="BD860" i="2" s="1"/>
  <c r="BD861" i="2" s="1"/>
  <c r="BD862" i="2" s="1"/>
  <c r="BD863" i="2" s="1"/>
  <c r="BD864" i="2" s="1"/>
  <c r="BD865" i="2" s="1"/>
  <c r="BD866" i="2" s="1"/>
  <c r="BD867" i="2" s="1"/>
  <c r="BD868" i="2" s="1"/>
  <c r="BD869" i="2" s="1"/>
  <c r="BD870" i="2" s="1"/>
  <c r="BD871" i="2" s="1"/>
  <c r="BD872" i="2" s="1"/>
  <c r="BD873" i="2" s="1"/>
  <c r="BD874" i="2" s="1"/>
  <c r="BD875" i="2" s="1"/>
  <c r="BD876" i="2" s="1"/>
  <c r="BD877" i="2" s="1"/>
  <c r="BD878" i="2" s="1"/>
  <c r="BD879" i="2" s="1"/>
  <c r="BD880" i="2" s="1"/>
  <c r="BD881" i="2" s="1"/>
  <c r="BD882" i="2" s="1"/>
  <c r="BD883" i="2" s="1"/>
  <c r="BD884" i="2" s="1"/>
  <c r="BD885" i="2" s="1"/>
  <c r="BD886" i="2" s="1"/>
  <c r="BD887" i="2" s="1"/>
  <c r="BD888" i="2" s="1"/>
  <c r="BD889" i="2" s="1"/>
  <c r="BD890" i="2" s="1"/>
  <c r="BD891" i="2" s="1"/>
  <c r="BD892" i="2" s="1"/>
  <c r="BD893" i="2" s="1"/>
  <c r="BD894" i="2" s="1"/>
  <c r="BD895" i="2" s="1"/>
  <c r="BD896" i="2" s="1"/>
  <c r="BD897" i="2" s="1"/>
  <c r="BD898" i="2" s="1"/>
  <c r="BD899" i="2" s="1"/>
  <c r="BD900" i="2" s="1"/>
  <c r="BD901" i="2" s="1"/>
  <c r="BD902" i="2" s="1"/>
  <c r="BD903" i="2" s="1"/>
  <c r="BD904" i="2" s="1"/>
  <c r="BD905" i="2" s="1"/>
  <c r="BD906" i="2" s="1"/>
  <c r="BD907" i="2" s="1"/>
  <c r="BD908" i="2" s="1"/>
  <c r="BD909" i="2" s="1"/>
  <c r="BD910" i="2" s="1"/>
  <c r="BD911" i="2" s="1"/>
  <c r="BD912" i="2" s="1"/>
  <c r="BD913" i="2" s="1"/>
  <c r="BD914" i="2" s="1"/>
  <c r="BD915" i="2" s="1"/>
  <c r="BD916" i="2" s="1"/>
  <c r="BD917" i="2" s="1"/>
  <c r="BD918" i="2" s="1"/>
  <c r="BD919" i="2" s="1"/>
  <c r="BD920" i="2" s="1"/>
  <c r="BD921" i="2" s="1"/>
  <c r="BD922" i="2" s="1"/>
  <c r="BD923" i="2" s="1"/>
  <c r="BD924" i="2" s="1"/>
  <c r="BD925" i="2" s="1"/>
  <c r="BD926" i="2" s="1"/>
  <c r="BD927" i="2" s="1"/>
  <c r="BD928" i="2" s="1"/>
  <c r="BD929" i="2" s="1"/>
  <c r="BD930" i="2" s="1"/>
  <c r="BD931" i="2" s="1"/>
  <c r="BD932" i="2" s="1"/>
  <c r="BD933" i="2" s="1"/>
  <c r="BD934" i="2" s="1"/>
  <c r="BD935" i="2" s="1"/>
  <c r="BD936" i="2" s="1"/>
  <c r="BD937" i="2" s="1"/>
  <c r="BD938" i="2" s="1"/>
  <c r="BD939" i="2" s="1"/>
  <c r="BD940" i="2" s="1"/>
  <c r="BD941" i="2" s="1"/>
  <c r="BD942" i="2" s="1"/>
  <c r="BD943" i="2" s="1"/>
  <c r="BD944" i="2" s="1"/>
  <c r="BD945" i="2" s="1"/>
  <c r="BD946" i="2" s="1"/>
  <c r="BD947" i="2" s="1"/>
  <c r="BD948" i="2" s="1"/>
  <c r="BD949" i="2" s="1"/>
  <c r="BD950" i="2" s="1"/>
  <c r="BD951" i="2" s="1"/>
  <c r="BD952" i="2" s="1"/>
  <c r="BD953" i="2" s="1"/>
  <c r="BD954" i="2" s="1"/>
  <c r="BD955" i="2" s="1"/>
  <c r="BD956" i="2" s="1"/>
  <c r="BD957" i="2" s="1"/>
  <c r="BD958" i="2" s="1"/>
  <c r="BD959" i="2" s="1"/>
  <c r="BD960" i="2" s="1"/>
  <c r="BD961" i="2" s="1"/>
  <c r="BD962" i="2" s="1"/>
  <c r="BC479" i="2"/>
  <c r="BC480" i="2"/>
  <c r="BC481" i="2" s="1"/>
  <c r="BC482" i="2" s="1"/>
  <c r="BC483" i="2" s="1"/>
  <c r="BC484" i="2" s="1"/>
  <c r="BC485" i="2" s="1"/>
  <c r="BC486" i="2" s="1"/>
  <c r="BC487" i="2" s="1"/>
  <c r="BC488" i="2" s="1"/>
  <c r="BC489" i="2" s="1"/>
  <c r="BC490" i="2" s="1"/>
  <c r="BC491" i="2" s="1"/>
  <c r="BC492" i="2" s="1"/>
  <c r="BC493" i="2" s="1"/>
  <c r="BC494" i="2" s="1"/>
  <c r="BC495" i="2" s="1"/>
  <c r="BC496" i="2" s="1"/>
  <c r="BC497" i="2" s="1"/>
  <c r="BC498" i="2" s="1"/>
  <c r="BC499" i="2" s="1"/>
  <c r="BC500" i="2" s="1"/>
  <c r="BC501" i="2" s="1"/>
  <c r="BC502" i="2" s="1"/>
  <c r="BC503" i="2" s="1"/>
  <c r="BC504" i="2" s="1"/>
  <c r="BC505" i="2" s="1"/>
  <c r="BC506" i="2" s="1"/>
  <c r="BC507" i="2" s="1"/>
  <c r="BC508" i="2" s="1"/>
  <c r="BC509" i="2" s="1"/>
  <c r="BC510" i="2" s="1"/>
  <c r="BC511" i="2" s="1"/>
  <c r="BC512" i="2" s="1"/>
  <c r="BC513" i="2" s="1"/>
  <c r="BC514" i="2" s="1"/>
  <c r="BC515" i="2" s="1"/>
  <c r="BC516" i="2" s="1"/>
  <c r="BC517" i="2" s="1"/>
  <c r="BC518" i="2" s="1"/>
  <c r="BC519" i="2" s="1"/>
  <c r="BC520" i="2" s="1"/>
  <c r="BC521" i="2" s="1"/>
  <c r="BC522" i="2" s="1"/>
  <c r="BC523" i="2" s="1"/>
  <c r="BC524" i="2" s="1"/>
  <c r="BC525" i="2" s="1"/>
  <c r="BC526" i="2" s="1"/>
  <c r="BC527" i="2" s="1"/>
  <c r="BC528" i="2" s="1"/>
  <c r="BC529" i="2" s="1"/>
  <c r="BC530" i="2" s="1"/>
  <c r="BC531" i="2" s="1"/>
  <c r="BC532" i="2" s="1"/>
  <c r="BC533" i="2" s="1"/>
  <c r="BC534" i="2" s="1"/>
  <c r="BC535" i="2" s="1"/>
  <c r="BC536" i="2" s="1"/>
  <c r="BC537" i="2" s="1"/>
  <c r="BC538" i="2" s="1"/>
  <c r="BC539" i="2" s="1"/>
  <c r="BC540" i="2" s="1"/>
  <c r="BC541" i="2" s="1"/>
  <c r="BC542" i="2" s="1"/>
  <c r="BC543" i="2" s="1"/>
  <c r="BC544" i="2" s="1"/>
  <c r="BC545" i="2" s="1"/>
  <c r="BC546" i="2" s="1"/>
  <c r="BC547" i="2" s="1"/>
  <c r="BC548" i="2" s="1"/>
  <c r="BC549" i="2" s="1"/>
  <c r="BC550" i="2" s="1"/>
  <c r="BC551" i="2" s="1"/>
  <c r="BC552" i="2" s="1"/>
  <c r="BC553" i="2" s="1"/>
  <c r="BC554" i="2" s="1"/>
  <c r="BC555" i="2" s="1"/>
  <c r="BC556" i="2" s="1"/>
  <c r="BC557" i="2" s="1"/>
  <c r="BC558" i="2" s="1"/>
  <c r="BC559" i="2" s="1"/>
  <c r="BC560" i="2" s="1"/>
  <c r="BC561" i="2" s="1"/>
  <c r="BC562" i="2" s="1"/>
  <c r="BC563" i="2" s="1"/>
  <c r="BC564" i="2" s="1"/>
  <c r="BC565" i="2" s="1"/>
  <c r="BC566" i="2" s="1"/>
  <c r="BC567" i="2" s="1"/>
  <c r="BC568" i="2" s="1"/>
  <c r="BC569" i="2" s="1"/>
  <c r="BC570" i="2" s="1"/>
  <c r="BC571" i="2" s="1"/>
  <c r="BC572" i="2" s="1"/>
  <c r="BC573" i="2" s="1"/>
  <c r="BC574" i="2" s="1"/>
  <c r="BC575" i="2" s="1"/>
  <c r="BC576" i="2" s="1"/>
  <c r="BC577" i="2" s="1"/>
  <c r="BC578" i="2" s="1"/>
  <c r="BC579" i="2" s="1"/>
  <c r="BC580" i="2" s="1"/>
  <c r="BC581" i="2" s="1"/>
  <c r="BC582" i="2" s="1"/>
  <c r="BC583" i="2" s="1"/>
  <c r="BC584" i="2" s="1"/>
  <c r="BC585" i="2" s="1"/>
  <c r="BC586" i="2" s="1"/>
  <c r="BC587" i="2" s="1"/>
  <c r="BC588" i="2" s="1"/>
  <c r="BC589" i="2" s="1"/>
  <c r="BC590" i="2" s="1"/>
  <c r="BC591" i="2" s="1"/>
  <c r="BC592" i="2" s="1"/>
  <c r="BC593" i="2" s="1"/>
  <c r="BC594" i="2" s="1"/>
  <c r="BC595" i="2" s="1"/>
  <c r="BC596" i="2" s="1"/>
  <c r="BC597" i="2" s="1"/>
  <c r="BC598" i="2" s="1"/>
  <c r="BC599" i="2" s="1"/>
  <c r="BC600" i="2" s="1"/>
  <c r="BC601" i="2" s="1"/>
  <c r="BC602" i="2" s="1"/>
  <c r="BC603" i="2" s="1"/>
  <c r="BC604" i="2" s="1"/>
  <c r="BC605" i="2" s="1"/>
  <c r="BC606" i="2" s="1"/>
  <c r="BC607" i="2" s="1"/>
  <c r="BC608" i="2" s="1"/>
  <c r="BC609" i="2" s="1"/>
  <c r="BC610" i="2" s="1"/>
  <c r="BC611" i="2" s="1"/>
  <c r="BC612" i="2" s="1"/>
  <c r="BC613" i="2" s="1"/>
  <c r="BC614" i="2" s="1"/>
  <c r="BC615" i="2" s="1"/>
  <c r="BC616" i="2" s="1"/>
  <c r="BC617" i="2" s="1"/>
  <c r="BC618" i="2" s="1"/>
  <c r="BC619" i="2" s="1"/>
  <c r="BC620" i="2" s="1"/>
  <c r="BC621" i="2" s="1"/>
  <c r="BC622" i="2" s="1"/>
  <c r="BC623" i="2" s="1"/>
  <c r="BC624" i="2" s="1"/>
  <c r="BC625" i="2" s="1"/>
  <c r="BC626" i="2" s="1"/>
  <c r="BC627" i="2" s="1"/>
  <c r="BC628" i="2" s="1"/>
  <c r="BC629" i="2" s="1"/>
  <c r="BC630" i="2" s="1"/>
  <c r="BC631" i="2" s="1"/>
  <c r="BC632" i="2" s="1"/>
  <c r="BC633" i="2" s="1"/>
  <c r="BC634" i="2" s="1"/>
  <c r="BC635" i="2" s="1"/>
  <c r="BC636" i="2" s="1"/>
  <c r="BC637" i="2" s="1"/>
  <c r="BC638" i="2" s="1"/>
  <c r="BC639" i="2" s="1"/>
  <c r="BC640" i="2" s="1"/>
  <c r="BC641" i="2" s="1"/>
  <c r="BC642" i="2" s="1"/>
  <c r="BC643" i="2" s="1"/>
  <c r="BC644" i="2" s="1"/>
  <c r="BC645" i="2" s="1"/>
  <c r="BC646" i="2" s="1"/>
  <c r="BC647" i="2" s="1"/>
  <c r="BC648" i="2" s="1"/>
  <c r="BC649" i="2" s="1"/>
  <c r="BC650" i="2" s="1"/>
  <c r="BC651" i="2" s="1"/>
  <c r="BC652" i="2" s="1"/>
  <c r="BC653" i="2" s="1"/>
  <c r="BC654" i="2" s="1"/>
  <c r="BC655" i="2" s="1"/>
  <c r="BC656" i="2" s="1"/>
  <c r="BC657" i="2" s="1"/>
  <c r="BC658" i="2" s="1"/>
  <c r="BC659" i="2" s="1"/>
  <c r="BC660" i="2" s="1"/>
  <c r="BC661" i="2" s="1"/>
  <c r="BC662" i="2" s="1"/>
  <c r="BC663" i="2" s="1"/>
  <c r="BC664" i="2" s="1"/>
  <c r="BC665" i="2" s="1"/>
  <c r="BC666" i="2" s="1"/>
  <c r="BC667" i="2" s="1"/>
  <c r="BC668" i="2" s="1"/>
  <c r="BC669" i="2" s="1"/>
  <c r="BC670" i="2" s="1"/>
  <c r="BC671" i="2" s="1"/>
  <c r="BC672" i="2" s="1"/>
  <c r="BC673" i="2" s="1"/>
  <c r="BC674" i="2" s="1"/>
  <c r="BC675" i="2" s="1"/>
  <c r="BC676" i="2" s="1"/>
  <c r="BC677" i="2" s="1"/>
  <c r="BC678" i="2" s="1"/>
  <c r="BC679" i="2" s="1"/>
  <c r="BC680" i="2" s="1"/>
  <c r="BC681" i="2" s="1"/>
  <c r="BC682" i="2" s="1"/>
  <c r="BC683" i="2" s="1"/>
  <c r="BC684" i="2" s="1"/>
  <c r="BC685" i="2" s="1"/>
  <c r="BC686" i="2" s="1"/>
  <c r="BC687" i="2" s="1"/>
  <c r="BC688" i="2" s="1"/>
  <c r="BC689" i="2" s="1"/>
  <c r="BC690" i="2" s="1"/>
  <c r="BC691" i="2" s="1"/>
  <c r="BC692" i="2" s="1"/>
  <c r="BC693" i="2" s="1"/>
  <c r="BC694" i="2" s="1"/>
  <c r="BC695" i="2" s="1"/>
  <c r="BC696" i="2" s="1"/>
  <c r="BC697" i="2" s="1"/>
  <c r="BC698" i="2" s="1"/>
  <c r="BC699" i="2" s="1"/>
  <c r="BC700" i="2" s="1"/>
  <c r="BC701" i="2" s="1"/>
  <c r="BC702" i="2" s="1"/>
  <c r="BC703" i="2" s="1"/>
  <c r="BC704" i="2" s="1"/>
  <c r="BC705" i="2" s="1"/>
  <c r="BC706" i="2" s="1"/>
  <c r="BC707" i="2" s="1"/>
  <c r="BC708" i="2" s="1"/>
  <c r="BC709" i="2" s="1"/>
  <c r="BC710" i="2" s="1"/>
  <c r="BC711" i="2" s="1"/>
  <c r="BC712" i="2" s="1"/>
  <c r="BC713" i="2" s="1"/>
  <c r="BC714" i="2" s="1"/>
  <c r="BC715" i="2" s="1"/>
  <c r="BC716" i="2" s="1"/>
  <c r="BC717" i="2" s="1"/>
  <c r="BC718" i="2" s="1"/>
  <c r="BC719" i="2" s="1"/>
  <c r="BC720" i="2" s="1"/>
  <c r="BC721" i="2" s="1"/>
  <c r="BC722" i="2" s="1"/>
  <c r="BC723" i="2" s="1"/>
  <c r="BC724" i="2" s="1"/>
  <c r="BC725" i="2" s="1"/>
  <c r="BC726" i="2" s="1"/>
  <c r="BC727" i="2" s="1"/>
  <c r="BC728" i="2" s="1"/>
  <c r="BC729" i="2" s="1"/>
  <c r="BC730" i="2" s="1"/>
  <c r="BC731" i="2" s="1"/>
  <c r="BC732" i="2" s="1"/>
  <c r="BC733" i="2" s="1"/>
  <c r="BC734" i="2" s="1"/>
  <c r="BC735" i="2" s="1"/>
  <c r="BC736" i="2" s="1"/>
  <c r="BC737" i="2" s="1"/>
  <c r="BC738" i="2" s="1"/>
  <c r="BC739" i="2" s="1"/>
  <c r="BC740" i="2" s="1"/>
  <c r="BC741" i="2" s="1"/>
  <c r="BC742" i="2" s="1"/>
  <c r="BC743" i="2" s="1"/>
  <c r="BC744" i="2" s="1"/>
  <c r="BC745" i="2" s="1"/>
  <c r="BC746" i="2" s="1"/>
  <c r="BC747" i="2" s="1"/>
  <c r="BC748" i="2" s="1"/>
  <c r="BC749" i="2" s="1"/>
  <c r="BC750" i="2" s="1"/>
  <c r="BC751" i="2" s="1"/>
  <c r="BC752" i="2" s="1"/>
  <c r="BC753" i="2" s="1"/>
  <c r="BC754" i="2" s="1"/>
  <c r="BC755" i="2" s="1"/>
  <c r="BC756" i="2" s="1"/>
  <c r="BC757" i="2" s="1"/>
  <c r="BC758" i="2" s="1"/>
  <c r="BC759" i="2" s="1"/>
  <c r="BC760" i="2" s="1"/>
  <c r="BC761" i="2" s="1"/>
  <c r="BC762" i="2" s="1"/>
  <c r="BC763" i="2" s="1"/>
  <c r="BC764" i="2" s="1"/>
  <c r="BC765" i="2" s="1"/>
  <c r="BC766" i="2" s="1"/>
  <c r="BC767" i="2" s="1"/>
  <c r="BC768" i="2" s="1"/>
  <c r="BC769" i="2" s="1"/>
  <c r="BC770" i="2" s="1"/>
  <c r="BC771" i="2" s="1"/>
  <c r="BC772" i="2" s="1"/>
  <c r="BC773" i="2" s="1"/>
  <c r="BC774" i="2" s="1"/>
  <c r="BC775" i="2" s="1"/>
  <c r="BC776" i="2" s="1"/>
  <c r="BC777" i="2" s="1"/>
  <c r="BC778" i="2" s="1"/>
  <c r="BC779" i="2" s="1"/>
  <c r="BC780" i="2" s="1"/>
  <c r="BC781" i="2" s="1"/>
  <c r="BC782" i="2" s="1"/>
  <c r="BC783" i="2" s="1"/>
  <c r="BC784" i="2" s="1"/>
  <c r="BC785" i="2" s="1"/>
  <c r="BC786" i="2" s="1"/>
  <c r="BC787" i="2" s="1"/>
  <c r="BC788" i="2" s="1"/>
  <c r="BC789" i="2" s="1"/>
  <c r="BC790" i="2" s="1"/>
  <c r="BC791" i="2" s="1"/>
  <c r="BC792" i="2" s="1"/>
  <c r="BC793" i="2" s="1"/>
  <c r="BC794" i="2" s="1"/>
  <c r="BC795" i="2" s="1"/>
  <c r="BC796" i="2" s="1"/>
  <c r="BC797" i="2" s="1"/>
  <c r="BC798" i="2" s="1"/>
  <c r="BC799" i="2" s="1"/>
  <c r="BC800" i="2" s="1"/>
  <c r="BC801" i="2" s="1"/>
  <c r="BC802" i="2" s="1"/>
  <c r="BC803" i="2" s="1"/>
  <c r="BC804" i="2" s="1"/>
  <c r="BC805" i="2" s="1"/>
  <c r="BC806" i="2" s="1"/>
  <c r="BC807" i="2" s="1"/>
  <c r="BC808" i="2" s="1"/>
  <c r="BC809" i="2" s="1"/>
  <c r="BC810" i="2" s="1"/>
  <c r="BC811" i="2" s="1"/>
  <c r="BC812" i="2" s="1"/>
  <c r="BC813" i="2" s="1"/>
  <c r="BC814" i="2" s="1"/>
  <c r="BC815" i="2" s="1"/>
  <c r="BC816" i="2" s="1"/>
  <c r="BC817" i="2" s="1"/>
  <c r="BC818" i="2" s="1"/>
  <c r="BC819" i="2" s="1"/>
  <c r="BC820" i="2" s="1"/>
  <c r="BC821" i="2" s="1"/>
  <c r="BC822" i="2" s="1"/>
  <c r="BC823" i="2" s="1"/>
  <c r="BC824" i="2" s="1"/>
  <c r="BC825" i="2" s="1"/>
  <c r="BC826" i="2" s="1"/>
  <c r="BC827" i="2" s="1"/>
  <c r="BC828" i="2" s="1"/>
  <c r="BC829" i="2" s="1"/>
  <c r="BC830" i="2" s="1"/>
  <c r="BC831" i="2" s="1"/>
  <c r="BC832" i="2" s="1"/>
  <c r="BC833" i="2" s="1"/>
  <c r="BC834" i="2" s="1"/>
  <c r="BC835" i="2" s="1"/>
  <c r="BC836" i="2" s="1"/>
  <c r="BC837" i="2" s="1"/>
  <c r="BC838" i="2" s="1"/>
  <c r="BC839" i="2" s="1"/>
  <c r="BC840" i="2" s="1"/>
  <c r="BC841" i="2" s="1"/>
  <c r="BC842" i="2" s="1"/>
  <c r="BC843" i="2" s="1"/>
  <c r="BC844" i="2" s="1"/>
  <c r="BC845" i="2" s="1"/>
  <c r="BC846" i="2" s="1"/>
  <c r="BC847" i="2" s="1"/>
  <c r="BC848" i="2" s="1"/>
  <c r="BC849" i="2" s="1"/>
  <c r="BC850" i="2" s="1"/>
  <c r="BC851" i="2" s="1"/>
  <c r="BC852" i="2" s="1"/>
  <c r="BC853" i="2" s="1"/>
  <c r="BC854" i="2" s="1"/>
  <c r="BC855" i="2" s="1"/>
  <c r="BC856" i="2" s="1"/>
  <c r="BC857" i="2" s="1"/>
  <c r="BC858" i="2" s="1"/>
  <c r="BC859" i="2" s="1"/>
  <c r="BC860" i="2" s="1"/>
  <c r="BC861" i="2" s="1"/>
  <c r="BC862" i="2" s="1"/>
  <c r="BC863" i="2" s="1"/>
  <c r="BC864" i="2" s="1"/>
  <c r="BC865" i="2" s="1"/>
  <c r="BC866" i="2" s="1"/>
  <c r="BC867" i="2" s="1"/>
  <c r="BC868" i="2" s="1"/>
  <c r="BC869" i="2" s="1"/>
  <c r="BC870" i="2" s="1"/>
  <c r="BC871" i="2" s="1"/>
  <c r="BC872" i="2" s="1"/>
  <c r="BC873" i="2" s="1"/>
  <c r="BC874" i="2" s="1"/>
  <c r="BC875" i="2" s="1"/>
  <c r="BC876" i="2" s="1"/>
  <c r="BC877" i="2" s="1"/>
  <c r="BC878" i="2" s="1"/>
  <c r="BC879" i="2" s="1"/>
  <c r="BC880" i="2" s="1"/>
  <c r="BC881" i="2" s="1"/>
  <c r="BC882" i="2" s="1"/>
  <c r="BC883" i="2" s="1"/>
  <c r="BC884" i="2" s="1"/>
  <c r="BC885" i="2" s="1"/>
  <c r="BC886" i="2" s="1"/>
  <c r="BC887" i="2" s="1"/>
  <c r="BC888" i="2" s="1"/>
  <c r="BC889" i="2" s="1"/>
  <c r="BC890" i="2" s="1"/>
  <c r="BC891" i="2" s="1"/>
  <c r="BC892" i="2" s="1"/>
  <c r="BC893" i="2" s="1"/>
  <c r="BC894" i="2" s="1"/>
  <c r="BC895" i="2" s="1"/>
  <c r="BC896" i="2" s="1"/>
  <c r="BC897" i="2" s="1"/>
  <c r="BC898" i="2" s="1"/>
  <c r="BC899" i="2" s="1"/>
  <c r="BC900" i="2" s="1"/>
  <c r="BC901" i="2" s="1"/>
  <c r="BC902" i="2" s="1"/>
  <c r="BC903" i="2" s="1"/>
  <c r="BC904" i="2" s="1"/>
  <c r="BC905" i="2" s="1"/>
  <c r="BC906" i="2" s="1"/>
  <c r="BC907" i="2" s="1"/>
  <c r="BC908" i="2" s="1"/>
  <c r="BC909" i="2" s="1"/>
  <c r="BC910" i="2" s="1"/>
  <c r="BC911" i="2" s="1"/>
  <c r="BC912" i="2" s="1"/>
  <c r="BC913" i="2" s="1"/>
  <c r="BC914" i="2" s="1"/>
  <c r="BC915" i="2" s="1"/>
  <c r="BC916" i="2" s="1"/>
  <c r="BC917" i="2" s="1"/>
  <c r="BC918" i="2" s="1"/>
  <c r="BC919" i="2" s="1"/>
  <c r="BC920" i="2" s="1"/>
  <c r="BC921" i="2" s="1"/>
  <c r="BC922" i="2" s="1"/>
  <c r="BC923" i="2" s="1"/>
  <c r="BC924" i="2" s="1"/>
  <c r="BC925" i="2" s="1"/>
  <c r="BC926" i="2" s="1"/>
  <c r="BC927" i="2" s="1"/>
  <c r="BC928" i="2" s="1"/>
  <c r="BC929" i="2" s="1"/>
  <c r="BC930" i="2" s="1"/>
  <c r="BC931" i="2" s="1"/>
  <c r="BC932" i="2" s="1"/>
  <c r="BC933" i="2" s="1"/>
  <c r="BC934" i="2" s="1"/>
  <c r="BC935" i="2" s="1"/>
  <c r="BC936" i="2" s="1"/>
  <c r="BC937" i="2" s="1"/>
  <c r="BC938" i="2" s="1"/>
  <c r="BC939" i="2" s="1"/>
  <c r="BC940" i="2" s="1"/>
  <c r="BC941" i="2" s="1"/>
  <c r="BC942" i="2" s="1"/>
  <c r="BC943" i="2" s="1"/>
  <c r="BC944" i="2" s="1"/>
  <c r="BC945" i="2" s="1"/>
  <c r="BC946" i="2" s="1"/>
  <c r="BC947" i="2" s="1"/>
  <c r="BC948" i="2" s="1"/>
  <c r="BC949" i="2" s="1"/>
  <c r="BC950" i="2" s="1"/>
  <c r="BC951" i="2" s="1"/>
  <c r="BC952" i="2" s="1"/>
  <c r="BC953" i="2" s="1"/>
  <c r="BC954" i="2" s="1"/>
  <c r="BC955" i="2" s="1"/>
  <c r="BC956" i="2" s="1"/>
  <c r="BC957" i="2" s="1"/>
  <c r="BC958" i="2" s="1"/>
  <c r="BC959" i="2" s="1"/>
  <c r="BC960" i="2" s="1"/>
  <c r="BC961" i="2" s="1"/>
  <c r="BC962" i="2" s="1"/>
  <c r="BL359" i="2" l="1"/>
  <c r="BM359" i="2" s="1"/>
  <c r="BL333" i="2"/>
  <c r="BM333" i="2" s="1"/>
  <c r="BI359" i="2"/>
  <c r="BL365" i="2"/>
  <c r="BM365" i="2" s="1"/>
  <c r="BL307" i="2"/>
  <c r="BM307" i="2" s="1"/>
  <c r="BL376" i="2"/>
  <c r="BM376" i="2" s="1"/>
  <c r="BL327" i="2"/>
  <c r="BM327" i="2" s="1"/>
  <c r="BL325" i="2"/>
  <c r="BM325" i="2" s="1"/>
  <c r="BL397" i="2"/>
  <c r="BM397" i="2" s="1"/>
  <c r="BL436" i="2"/>
  <c r="BM436" i="2" s="1"/>
  <c r="F45" i="3"/>
  <c r="K33" i="3"/>
  <c r="B88" i="3"/>
  <c r="B84" i="3"/>
  <c r="G52" i="3"/>
  <c r="B44" i="3"/>
  <c r="B33" i="3"/>
  <c r="K52" i="3"/>
  <c r="B92" i="3"/>
  <c r="B74" i="3"/>
  <c r="H53" i="3"/>
  <c r="B52" i="3"/>
  <c r="B45" i="3"/>
  <c r="B41" i="3"/>
  <c r="B34" i="3"/>
  <c r="BL409" i="2"/>
  <c r="BM409" i="2" s="1"/>
  <c r="E52" i="3"/>
  <c r="G53" i="3"/>
  <c r="AE1" i="3" s="1"/>
  <c r="E90" i="3"/>
  <c r="H90" i="3" s="1"/>
  <c r="B73" i="3"/>
  <c r="K58" i="3"/>
  <c r="B51" i="3"/>
  <c r="E44" i="3"/>
  <c r="B40" i="3"/>
  <c r="K36" i="3"/>
  <c r="F35" i="3"/>
  <c r="H32" i="3"/>
  <c r="K24" i="3"/>
  <c r="BL417" i="2"/>
  <c r="BM417" i="2" s="1"/>
  <c r="BL408" i="2"/>
  <c r="BM408" i="2" s="1"/>
  <c r="E40" i="3"/>
  <c r="B71" i="3" s="1"/>
  <c r="E35" i="4"/>
  <c r="E54" i="3"/>
  <c r="B31" i="6" s="1"/>
  <c r="B45" i="6" s="1"/>
  <c r="B90" i="3"/>
  <c r="B85" i="3"/>
  <c r="B78" i="3"/>
  <c r="B72" i="3"/>
  <c r="E55" i="3"/>
  <c r="F51" i="3"/>
  <c r="E45" i="3"/>
  <c r="F41" i="3"/>
  <c r="B35" i="3"/>
  <c r="K32" i="3"/>
  <c r="BL404" i="2"/>
  <c r="BM404" i="2" s="1"/>
  <c r="BL400" i="2"/>
  <c r="BM400" i="2" s="1"/>
  <c r="AB15" i="3"/>
  <c r="AC5" i="3" s="1"/>
  <c r="BL473" i="2"/>
  <c r="BM473" i="2" s="1"/>
  <c r="BL347" i="2"/>
  <c r="BM347" i="2" s="1"/>
  <c r="BL401" i="2"/>
  <c r="BM401" i="2" s="1"/>
  <c r="BL353" i="2"/>
  <c r="BM353" i="2" s="1"/>
  <c r="BL349" i="2"/>
  <c r="BM349" i="2" s="1"/>
  <c r="BL336" i="2"/>
  <c r="BM336" i="2" s="1"/>
  <c r="BL394" i="2"/>
  <c r="BM394" i="2" s="1"/>
  <c r="BL306" i="2"/>
  <c r="BM306" i="2" s="1"/>
  <c r="BL304" i="2"/>
  <c r="BM304" i="2" s="1"/>
  <c r="BI442" i="2"/>
  <c r="BL427" i="2"/>
  <c r="BM427" i="2" s="1"/>
  <c r="BL423" i="2"/>
  <c r="BM423" i="2" s="1"/>
  <c r="BL419" i="2"/>
  <c r="BM419" i="2" s="1"/>
  <c r="G333" i="2"/>
  <c r="BE333" i="2" s="1"/>
  <c r="C7" i="2"/>
  <c r="A7" i="2" s="1"/>
  <c r="AR7" i="2" s="1"/>
  <c r="N27" i="3"/>
  <c r="BL455" i="2"/>
  <c r="BM455" i="2" s="1"/>
  <c r="BL410" i="2"/>
  <c r="BM410" i="2" s="1"/>
  <c r="BL407" i="2"/>
  <c r="BM407" i="2" s="1"/>
  <c r="BL395" i="2"/>
  <c r="BM395" i="2" s="1"/>
  <c r="P22" i="3"/>
  <c r="BL472" i="2"/>
  <c r="BM472" i="2" s="1"/>
  <c r="AS7" i="2"/>
  <c r="BE330" i="2"/>
  <c r="B8" i="1"/>
  <c r="D8" i="1" s="1"/>
  <c r="BL431" i="2"/>
  <c r="BM431" i="2" s="1"/>
  <c r="BL380" i="2"/>
  <c r="BM380" i="2" s="1"/>
  <c r="BL352" i="2"/>
  <c r="BM352" i="2" s="1"/>
  <c r="BL443" i="2"/>
  <c r="BM443" i="2" s="1"/>
  <c r="BL414" i="2"/>
  <c r="BM414" i="2" s="1"/>
  <c r="BL403" i="2"/>
  <c r="BM403" i="2" s="1"/>
  <c r="BL324" i="2"/>
  <c r="BM324" i="2" s="1"/>
  <c r="BL310" i="2"/>
  <c r="BM310" i="2" s="1"/>
  <c r="BI473" i="2"/>
  <c r="BL340" i="2"/>
  <c r="BM340" i="2" s="1"/>
  <c r="BL456" i="2"/>
  <c r="BM456" i="2" s="1"/>
  <c r="BL313" i="2"/>
  <c r="BM313" i="2" s="1"/>
  <c r="BL343" i="2"/>
  <c r="BM343" i="2" s="1"/>
  <c r="BL320" i="2"/>
  <c r="BM320" i="2" s="1"/>
  <c r="BL375" i="2"/>
  <c r="BM375" i="2" s="1"/>
  <c r="BL350" i="2"/>
  <c r="BM350" i="2" s="1"/>
  <c r="BL385" i="2"/>
  <c r="BM385" i="2" s="1"/>
  <c r="BL332" i="2"/>
  <c r="BM332" i="2" s="1"/>
  <c r="B4" i="4"/>
  <c r="B9" i="4" s="1"/>
  <c r="BL469" i="2"/>
  <c r="BM469" i="2" s="1"/>
  <c r="BL461" i="2"/>
  <c r="BM461" i="2" s="1"/>
  <c r="P24" i="3"/>
  <c r="BL398" i="2"/>
  <c r="BM398" i="2" s="1"/>
  <c r="BL335" i="2"/>
  <c r="BM335" i="2" s="1"/>
  <c r="BL317" i="2"/>
  <c r="BM317" i="2" s="1"/>
  <c r="BL471" i="2"/>
  <c r="BM471" i="2" s="1"/>
  <c r="BL463" i="2"/>
  <c r="BM463" i="2" s="1"/>
  <c r="P25" i="3"/>
  <c r="H21" i="3"/>
  <c r="B7" i="1"/>
  <c r="BL478" i="2"/>
  <c r="BM478" i="2" s="1"/>
  <c r="BL459" i="2"/>
  <c r="BM459" i="2" s="1"/>
  <c r="BL449" i="2"/>
  <c r="BM449" i="2" s="1"/>
  <c r="BL318" i="2"/>
  <c r="BM318" i="2" s="1"/>
  <c r="BL311" i="2"/>
  <c r="BM311" i="2" s="1"/>
  <c r="BL430" i="2"/>
  <c r="BM430" i="2" s="1"/>
  <c r="BL374" i="2"/>
  <c r="BM374" i="2" s="1"/>
  <c r="BL426" i="2"/>
  <c r="BM426" i="2" s="1"/>
  <c r="BL393" i="2"/>
  <c r="BM393" i="2" s="1"/>
  <c r="BL337" i="2"/>
  <c r="BM337" i="2" s="1"/>
  <c r="BL342" i="2"/>
  <c r="BM342" i="2" s="1"/>
  <c r="BL477" i="2"/>
  <c r="BM477" i="2" s="1"/>
  <c r="BL312" i="2"/>
  <c r="BM312" i="2" s="1"/>
  <c r="BL460" i="2"/>
  <c r="BM460" i="2" s="1"/>
  <c r="BL467" i="2"/>
  <c r="BM467" i="2" s="1"/>
  <c r="BL452" i="2"/>
  <c r="BM452" i="2" s="1"/>
  <c r="BL392" i="2"/>
  <c r="BM392" i="2" s="1"/>
  <c r="BL382" i="2"/>
  <c r="BM382" i="2" s="1"/>
  <c r="BL360" i="2"/>
  <c r="BM360" i="2" s="1"/>
  <c r="BL309" i="2"/>
  <c r="BM309" i="2" s="1"/>
  <c r="A6" i="2"/>
  <c r="AR6" i="2" s="1"/>
  <c r="BL412" i="2"/>
  <c r="BM412" i="2" s="1"/>
  <c r="BL308" i="2"/>
  <c r="BM308" i="2" s="1"/>
  <c r="BL321" i="2"/>
  <c r="BM321" i="2" s="1"/>
  <c r="BL441" i="2"/>
  <c r="BM441" i="2" s="1"/>
  <c r="BI455" i="2"/>
  <c r="BL387" i="2"/>
  <c r="BM387" i="2" s="1"/>
  <c r="BL344" i="2"/>
  <c r="BM344" i="2" s="1"/>
  <c r="BL331" i="2"/>
  <c r="BM331" i="2" s="1"/>
  <c r="BL475" i="2"/>
  <c r="BM475" i="2" s="1"/>
  <c r="B9" i="1"/>
  <c r="D9" i="1" s="1"/>
  <c r="H9" i="1" s="1"/>
  <c r="BI436" i="2"/>
  <c r="BL428" i="2"/>
  <c r="BM428" i="2" s="1"/>
  <c r="BL447" i="2"/>
  <c r="BM447" i="2" s="1"/>
  <c r="BL351" i="2"/>
  <c r="BM351" i="2" s="1"/>
  <c r="BL319" i="2"/>
  <c r="BM319" i="2" s="1"/>
  <c r="BL438" i="2"/>
  <c r="BM438" i="2" s="1"/>
  <c r="BL468" i="2"/>
  <c r="BM468" i="2" s="1"/>
  <c r="BL371" i="2"/>
  <c r="BM371" i="2" s="1"/>
  <c r="BL364" i="2"/>
  <c r="BM364" i="2" s="1"/>
  <c r="BL341" i="2"/>
  <c r="BM341" i="2" s="1"/>
  <c r="BI478" i="2"/>
  <c r="BI466" i="2"/>
  <c r="BL305" i="2"/>
  <c r="BM305" i="2" s="1"/>
  <c r="BL384" i="2"/>
  <c r="BM384" i="2" s="1"/>
  <c r="BL326" i="2"/>
  <c r="BM326" i="2" s="1"/>
  <c r="BL348" i="2"/>
  <c r="BM348" i="2" s="1"/>
  <c r="B46" i="6"/>
  <c r="G46" i="6" s="1"/>
  <c r="BL388" i="2"/>
  <c r="BM388" i="2" s="1"/>
  <c r="BL330" i="2"/>
  <c r="BM330" i="2" s="1"/>
  <c r="BL435" i="2"/>
  <c r="BM435" i="2" s="1"/>
  <c r="BL316" i="2"/>
  <c r="BM316" i="2" s="1"/>
  <c r="BI316" i="2"/>
  <c r="BI477" i="2"/>
  <c r="BL338" i="2"/>
  <c r="BM338" i="2" s="1"/>
  <c r="BI430" i="2"/>
  <c r="BI454" i="2"/>
  <c r="BI443" i="2"/>
  <c r="BL440" i="2"/>
  <c r="BM440" i="2" s="1"/>
  <c r="BL383" i="2"/>
  <c r="BM383" i="2" s="1"/>
  <c r="BL355" i="2"/>
  <c r="BM355" i="2" s="1"/>
  <c r="BL345" i="2"/>
  <c r="BM345" i="2" s="1"/>
  <c r="BL328" i="2"/>
  <c r="BM328" i="2" s="1"/>
  <c r="BL445" i="2"/>
  <c r="BM445" i="2" s="1"/>
  <c r="BL432" i="2"/>
  <c r="BM432" i="2" s="1"/>
  <c r="BL424" i="2"/>
  <c r="BM424" i="2" s="1"/>
  <c r="BL405" i="2"/>
  <c r="BM405" i="2" s="1"/>
  <c r="BL381" i="2"/>
  <c r="BM381" i="2" s="1"/>
  <c r="BE327" i="2"/>
  <c r="G331" i="2"/>
  <c r="BL444" i="2"/>
  <c r="BM444" i="2" s="1"/>
  <c r="BL437" i="2"/>
  <c r="BM437" i="2" s="1"/>
  <c r="BI431" i="2"/>
  <c r="K11" i="3"/>
  <c r="B32" i="6" s="1"/>
  <c r="B34" i="6" s="1"/>
  <c r="B1" i="4"/>
  <c r="C1" i="4" s="1"/>
  <c r="B25" i="4" s="1"/>
  <c r="B26" i="4" s="1"/>
  <c r="BL464" i="2"/>
  <c r="BM464" i="2" s="1"/>
  <c r="BL457" i="2"/>
  <c r="BM457" i="2" s="1"/>
  <c r="BL451" i="2"/>
  <c r="BM451" i="2" s="1"/>
  <c r="BL334" i="2"/>
  <c r="BM334" i="2" s="1"/>
  <c r="BI331" i="2"/>
  <c r="BE328" i="2"/>
  <c r="G332" i="2"/>
  <c r="BL453" i="2"/>
  <c r="BM453" i="2" s="1"/>
  <c r="BL465" i="2"/>
  <c r="BM465" i="2" s="1"/>
  <c r="B17" i="7"/>
  <c r="F17" i="7" s="1"/>
  <c r="BL439" i="2"/>
  <c r="BM439" i="2" s="1"/>
  <c r="BL450" i="2"/>
  <c r="BM450" i="2" s="1"/>
  <c r="BL421" i="2"/>
  <c r="BM421" i="2" s="1"/>
  <c r="BL390" i="2"/>
  <c r="BM390" i="2" s="1"/>
  <c r="BL367" i="2"/>
  <c r="BM367" i="2" s="1"/>
  <c r="BL377" i="2"/>
  <c r="BM377" i="2" s="1"/>
  <c r="BL346" i="2"/>
  <c r="BM346" i="2" s="1"/>
  <c r="BL314" i="2"/>
  <c r="BM314" i="2" s="1"/>
  <c r="BI305" i="2"/>
  <c r="BL378" i="2"/>
  <c r="BM378" i="2" s="1"/>
  <c r="BL373" i="2"/>
  <c r="BM373" i="2" s="1"/>
  <c r="C7" i="1"/>
  <c r="BL366" i="2"/>
  <c r="BM366" i="2" s="1"/>
  <c r="BL361" i="2"/>
  <c r="BM361" i="2" s="1"/>
  <c r="BL357" i="2"/>
  <c r="BM357" i="2" s="1"/>
  <c r="BL329" i="2"/>
  <c r="BM329" i="2" s="1"/>
  <c r="P23" i="3"/>
  <c r="R86" i="3"/>
  <c r="B6" i="1"/>
  <c r="D6" i="1" s="1"/>
  <c r="P85" i="3"/>
  <c r="P87" i="3" s="1"/>
  <c r="P93" i="3"/>
  <c r="P96" i="3" s="1"/>
  <c r="BI476" i="2"/>
  <c r="BL476" i="2"/>
  <c r="BM476" i="2" s="1"/>
  <c r="BD2" i="2"/>
  <c r="BC2" i="2"/>
  <c r="BI413" i="2"/>
  <c r="BL413" i="2"/>
  <c r="BM413" i="2" s="1"/>
  <c r="BI479" i="2"/>
  <c r="BL479" i="2"/>
  <c r="BM479" i="2" s="1"/>
  <c r="BF480" i="2"/>
  <c r="BL470" i="2"/>
  <c r="BM470" i="2" s="1"/>
  <c r="BI470" i="2"/>
  <c r="D9" i="2"/>
  <c r="B8" i="2"/>
  <c r="C8" i="2"/>
  <c r="AS8" i="2"/>
  <c r="BI362" i="2"/>
  <c r="BL362" i="2"/>
  <c r="BM362" i="2" s="1"/>
  <c r="K53" i="3"/>
  <c r="B5" i="7" s="1"/>
  <c r="P74" i="3"/>
  <c r="P75" i="3" s="1"/>
  <c r="T17" i="3"/>
  <c r="AG16" i="3"/>
  <c r="BI474" i="2"/>
  <c r="BL474" i="2"/>
  <c r="BM474" i="2" s="1"/>
  <c r="AA17" i="3"/>
  <c r="BI339" i="2"/>
  <c r="BL339" i="2"/>
  <c r="BM339" i="2" s="1"/>
  <c r="BI420" i="2"/>
  <c r="BL420" i="2"/>
  <c r="BM420" i="2" s="1"/>
  <c r="BL462" i="2"/>
  <c r="BM462" i="2" s="1"/>
  <c r="BI462" i="2"/>
  <c r="B68" i="7"/>
  <c r="B48" i="6"/>
  <c r="BI448" i="2"/>
  <c r="BL448" i="2"/>
  <c r="BM448" i="2" s="1"/>
  <c r="BL458" i="2"/>
  <c r="BM458" i="2" s="1"/>
  <c r="BI389" i="2"/>
  <c r="BL389" i="2"/>
  <c r="BM389" i="2" s="1"/>
  <c r="BI358" i="2"/>
  <c r="BL358" i="2"/>
  <c r="BM358" i="2" s="1"/>
  <c r="BL433" i="2"/>
  <c r="BM433" i="2" s="1"/>
  <c r="BL425" i="2"/>
  <c r="BM425" i="2" s="1"/>
  <c r="BI303" i="2"/>
  <c r="BL303" i="2"/>
  <c r="BM303" i="2" s="1"/>
  <c r="BL418" i="2"/>
  <c r="BM418" i="2" s="1"/>
  <c r="BI418" i="2"/>
  <c r="BL402" i="2"/>
  <c r="BM402" i="2" s="1"/>
  <c r="BI369" i="2"/>
  <c r="BL369" i="2"/>
  <c r="BM369" i="2" s="1"/>
  <c r="BL368" i="2"/>
  <c r="BM368" i="2" s="1"/>
  <c r="BL363" i="2"/>
  <c r="BM363" i="2" s="1"/>
  <c r="BL356" i="2"/>
  <c r="BM356" i="2" s="1"/>
  <c r="BL406" i="2"/>
  <c r="BM406" i="2" s="1"/>
  <c r="BL379" i="2"/>
  <c r="BM379" i="2" s="1"/>
  <c r="BL446" i="2"/>
  <c r="BM446" i="2" s="1"/>
  <c r="BL434" i="2"/>
  <c r="BM434" i="2" s="1"/>
  <c r="BL372" i="2"/>
  <c r="BM372" i="2" s="1"/>
  <c r="BL422" i="2"/>
  <c r="BM422" i="2" s="1"/>
  <c r="BL370" i="2"/>
  <c r="BM370" i="2" s="1"/>
  <c r="BL354" i="2"/>
  <c r="BM354" i="2" s="1"/>
  <c r="BL429" i="2"/>
  <c r="BM429" i="2" s="1"/>
  <c r="BL386" i="2"/>
  <c r="BM386" i="2" s="1"/>
  <c r="BI322" i="2"/>
  <c r="BL322" i="2"/>
  <c r="BM322" i="2" s="1"/>
  <c r="BL323" i="2"/>
  <c r="BM323" i="2" s="1"/>
  <c r="BL315" i="2"/>
  <c r="BM315" i="2" s="1"/>
  <c r="N74" i="3"/>
  <c r="B66" i="7"/>
  <c r="B19" i="7"/>
  <c r="B3" i="7"/>
  <c r="AE3" i="3"/>
  <c r="R85" i="3"/>
  <c r="L13" i="3"/>
  <c r="K13" i="3"/>
  <c r="AD15" i="3"/>
  <c r="AD16" i="3" s="1"/>
  <c r="H16" i="3"/>
  <c r="P76" i="3"/>
  <c r="P90" i="3"/>
  <c r="P92" i="3" s="1"/>
  <c r="N26" i="3"/>
  <c r="AG4" i="3"/>
  <c r="AE2" i="3"/>
  <c r="AE5" i="3" s="1"/>
  <c r="BJ396" i="2"/>
  <c r="BJ418" i="2"/>
  <c r="BJ381" i="2"/>
  <c r="BJ352" i="2"/>
  <c r="BJ421" i="2"/>
  <c r="BJ354" i="2"/>
  <c r="BJ318" i="2"/>
  <c r="BJ448" i="2"/>
  <c r="BJ451" i="2"/>
  <c r="BJ416" i="2"/>
  <c r="BJ411" i="2"/>
  <c r="BJ324" i="2"/>
  <c r="BJ347" i="2"/>
  <c r="BJ420" i="2"/>
  <c r="BJ472" i="2"/>
  <c r="BJ392" i="2"/>
  <c r="BJ476" i="2"/>
  <c r="BJ389" i="2"/>
  <c r="BJ345" i="2"/>
  <c r="BJ344" i="2"/>
  <c r="BQ338" i="2"/>
  <c r="BJ475" i="2"/>
  <c r="BJ377" i="2"/>
  <c r="BJ469" i="2"/>
  <c r="BJ390" i="2"/>
  <c r="BJ366" i="2"/>
  <c r="BJ342" i="2"/>
  <c r="BJ445" i="2"/>
  <c r="BJ410" i="2"/>
  <c r="BJ404" i="2"/>
  <c r="BJ346" i="2"/>
  <c r="BJ447" i="2"/>
  <c r="BJ357" i="2"/>
  <c r="BJ466" i="2"/>
  <c r="BJ335" i="2"/>
  <c r="BJ429" i="2"/>
  <c r="BJ397" i="2"/>
  <c r="BJ438" i="2"/>
  <c r="BJ425" i="2"/>
  <c r="BJ444" i="2"/>
  <c r="BJ360" i="2"/>
  <c r="BJ333" i="2"/>
  <c r="BJ375" i="2"/>
  <c r="BJ336" i="2"/>
  <c r="BJ374" i="2"/>
  <c r="BJ315" i="2"/>
  <c r="BJ332" i="2"/>
  <c r="BJ450" i="2"/>
  <c r="BJ317" i="2"/>
  <c r="BJ422" i="2"/>
  <c r="BJ367" i="2"/>
  <c r="BJ471" i="2"/>
  <c r="BJ403" i="2"/>
  <c r="BJ378" i="2"/>
  <c r="BJ419" i="2"/>
  <c r="BJ454" i="2"/>
  <c r="BJ408" i="2"/>
  <c r="BJ343" i="2"/>
  <c r="BJ330" i="2"/>
  <c r="BJ337" i="2"/>
  <c r="BJ325" i="2"/>
  <c r="BJ401" i="2"/>
  <c r="BJ370" i="2"/>
  <c r="BJ440" i="2"/>
  <c r="BJ424" i="2"/>
  <c r="BJ430" i="2"/>
  <c r="BJ350" i="2"/>
  <c r="BJ351" i="2"/>
  <c r="BJ341" i="2"/>
  <c r="BJ388" i="2"/>
  <c r="BJ321" i="2"/>
  <c r="BJ428" i="2"/>
  <c r="BJ362" i="2"/>
  <c r="BJ356" i="2"/>
  <c r="BJ409" i="2"/>
  <c r="BJ407" i="2"/>
  <c r="BJ426" i="2"/>
  <c r="BJ327" i="2"/>
  <c r="BJ405" i="2"/>
  <c r="BJ464" i="2"/>
  <c r="BJ456" i="2"/>
  <c r="BJ423" i="2"/>
  <c r="BJ320" i="2"/>
  <c r="BJ382" i="2"/>
  <c r="BJ459" i="2"/>
  <c r="BJ468" i="2"/>
  <c r="BJ398" i="2"/>
  <c r="BJ372" i="2"/>
  <c r="BJ328" i="2"/>
  <c r="BJ376" i="2"/>
  <c r="BJ402" i="2"/>
  <c r="BJ479" i="2"/>
  <c r="BJ383" i="2"/>
  <c r="BJ359" i="2"/>
  <c r="BJ319" i="2"/>
  <c r="BJ391" i="2"/>
  <c r="BJ413" i="2"/>
  <c r="BJ431" i="2"/>
  <c r="BJ340" i="2"/>
  <c r="BJ406" i="2"/>
  <c r="BJ394" i="2"/>
  <c r="BJ393" i="2"/>
  <c r="BJ461" i="2"/>
  <c r="BJ380" i="2"/>
  <c r="BJ467" i="2"/>
  <c r="BJ371" i="2"/>
  <c r="BJ358" i="2"/>
  <c r="BJ455" i="2"/>
  <c r="BJ441" i="2"/>
  <c r="BJ427" i="2"/>
  <c r="BJ443" i="2"/>
  <c r="BJ363" i="2"/>
  <c r="BJ316" i="2"/>
  <c r="BJ458" i="2"/>
  <c r="BJ368" i="2"/>
  <c r="BJ439" i="2"/>
  <c r="BJ432" i="2"/>
  <c r="BJ434" i="2"/>
  <c r="BJ379" i="2"/>
  <c r="BJ323" i="2"/>
  <c r="BJ412" i="2"/>
  <c r="BJ470" i="2"/>
  <c r="BJ369" i="2"/>
  <c r="BJ322" i="2"/>
  <c r="BJ460" i="2"/>
  <c r="BJ463" i="2"/>
  <c r="BJ436" i="2"/>
  <c r="BJ400" i="2"/>
  <c r="BJ462" i="2"/>
  <c r="BJ386" i="2"/>
  <c r="BJ326" i="2"/>
  <c r="BJ453" i="2"/>
  <c r="BJ433" i="2"/>
  <c r="BJ477" i="2"/>
  <c r="BJ435" i="2"/>
  <c r="BJ473" i="2"/>
  <c r="BJ452" i="2"/>
  <c r="BJ449" i="2"/>
  <c r="BJ339" i="2"/>
  <c r="BJ334" i="2"/>
  <c r="BJ331" i="2"/>
  <c r="BJ355" i="2"/>
  <c r="BJ437" i="2"/>
  <c r="BJ457" i="2"/>
  <c r="BJ417" i="2"/>
  <c r="BJ399" i="2"/>
  <c r="BJ329" i="2"/>
  <c r="BJ478" i="2"/>
  <c r="BJ387" i="2"/>
  <c r="BJ373" i="2"/>
  <c r="BJ414" i="2"/>
  <c r="BJ385" i="2"/>
  <c r="BJ338" i="2"/>
  <c r="BJ353" i="2"/>
  <c r="BJ348" i="2"/>
  <c r="BJ364" i="2"/>
  <c r="BJ446" i="2"/>
  <c r="BJ361" i="2"/>
  <c r="BJ415" i="2"/>
  <c r="BJ442" i="2"/>
  <c r="BJ474" i="2"/>
  <c r="BJ465" i="2"/>
  <c r="BJ365" i="2"/>
  <c r="BJ384" i="2"/>
  <c r="BJ395" i="2"/>
  <c r="BJ349" i="2"/>
  <c r="AC6" i="3" l="1"/>
  <c r="AC7" i="3" s="1"/>
  <c r="AC8" i="3" s="1"/>
  <c r="AC9" i="3" s="1"/>
  <c r="N73" i="3" s="1"/>
  <c r="AB16" i="3"/>
  <c r="AC16" i="3" s="1"/>
  <c r="K22" i="3"/>
  <c r="E22" i="3" s="1"/>
  <c r="J57" i="3" s="1"/>
  <c r="B9" i="6"/>
  <c r="B11" i="6" s="1"/>
  <c r="D7" i="1"/>
  <c r="E7" i="1" s="1"/>
  <c r="F46" i="6"/>
  <c r="H46" i="6" s="1"/>
  <c r="D46" i="6" s="1"/>
  <c r="B21" i="4"/>
  <c r="B42" i="4"/>
  <c r="B43" i="4" s="1"/>
  <c r="R75" i="3"/>
  <c r="G17" i="7"/>
  <c r="H17" i="7" s="1"/>
  <c r="D17" i="7" s="1"/>
  <c r="H49" i="3"/>
  <c r="B23" i="6"/>
  <c r="B24" i="6" s="1"/>
  <c r="B5" i="4"/>
  <c r="B6" i="4" s="1"/>
  <c r="B27" i="4"/>
  <c r="BE331" i="2"/>
  <c r="G335" i="2"/>
  <c r="BE335" i="2" s="1"/>
  <c r="A8" i="2"/>
  <c r="AR8" i="2" s="1"/>
  <c r="B10" i="4"/>
  <c r="D10" i="4" s="1"/>
  <c r="G336" i="2"/>
  <c r="BE336" i="2" s="1"/>
  <c r="BE332" i="2"/>
  <c r="B20" i="6"/>
  <c r="B22" i="6" s="1"/>
  <c r="H17" i="3"/>
  <c r="L30" i="4"/>
  <c r="L32" i="4" s="1"/>
  <c r="B16" i="4"/>
  <c r="B20" i="1"/>
  <c r="B21" i="1" s="1"/>
  <c r="B14" i="6"/>
  <c r="D60" i="4" s="1"/>
  <c r="C53" i="4" s="1"/>
  <c r="B15" i="4"/>
  <c r="B30" i="4"/>
  <c r="B3" i="6"/>
  <c r="B19" i="6" s="1"/>
  <c r="P98" i="3"/>
  <c r="P88" i="3"/>
  <c r="P99" i="3" s="1"/>
  <c r="Q33" i="3"/>
  <c r="Q36" i="3"/>
  <c r="Q25" i="3"/>
  <c r="Q28" i="3"/>
  <c r="Q17" i="3"/>
  <c r="Q20" i="3"/>
  <c r="Q15" i="3"/>
  <c r="Q31" i="3"/>
  <c r="Q22" i="3"/>
  <c r="Q38" i="3"/>
  <c r="F66" i="7"/>
  <c r="G66" i="7"/>
  <c r="H8" i="1"/>
  <c r="E8" i="1"/>
  <c r="F48" i="6"/>
  <c r="B51" i="6"/>
  <c r="G48" i="6"/>
  <c r="C9" i="2"/>
  <c r="D10" i="2"/>
  <c r="AS9" i="2"/>
  <c r="B9" i="2"/>
  <c r="B53" i="7"/>
  <c r="B7" i="7"/>
  <c r="B38" i="7"/>
  <c r="B27" i="7"/>
  <c r="C27" i="7" s="1"/>
  <c r="AB17" i="3"/>
  <c r="AC17" i="3" s="1"/>
  <c r="AA18" i="3"/>
  <c r="G19" i="7"/>
  <c r="F19" i="7"/>
  <c r="BI480" i="2"/>
  <c r="BF481" i="2"/>
  <c r="BL480" i="2"/>
  <c r="BM480" i="2" s="1"/>
  <c r="AU371" i="2"/>
  <c r="AU290" i="2"/>
  <c r="AU24" i="2"/>
  <c r="AU338" i="2"/>
  <c r="AU281" i="2"/>
  <c r="AU244" i="2"/>
  <c r="AU191" i="2"/>
  <c r="AU67" i="2"/>
  <c r="AU79" i="2"/>
  <c r="AU243" i="2"/>
  <c r="AU56" i="2"/>
  <c r="AU382" i="2"/>
  <c r="AU329" i="2"/>
  <c r="AU276" i="2"/>
  <c r="AU316" i="2"/>
  <c r="AU400" i="2"/>
  <c r="AU217" i="2"/>
  <c r="AU459" i="2"/>
  <c r="AU165" i="2"/>
  <c r="AU32" i="2"/>
  <c r="AU65" i="2"/>
  <c r="AU111" i="2"/>
  <c r="AU158" i="2"/>
  <c r="AU188" i="2"/>
  <c r="AU189" i="2"/>
  <c r="AU428" i="2"/>
  <c r="AU363" i="2"/>
  <c r="AU272" i="2"/>
  <c r="AU39" i="2"/>
  <c r="AU429" i="2"/>
  <c r="AU295" i="2"/>
  <c r="AU121" i="2"/>
  <c r="AU341" i="2"/>
  <c r="AU306" i="2"/>
  <c r="AU9" i="2"/>
  <c r="AU463" i="2"/>
  <c r="AU77" i="2"/>
  <c r="AU304" i="2"/>
  <c r="AU373" i="2"/>
  <c r="AU408" i="2"/>
  <c r="AU112" i="2"/>
  <c r="AU288" i="2"/>
  <c r="AU154" i="2"/>
  <c r="AU464" i="2"/>
  <c r="AU187" i="2"/>
  <c r="AU176" i="2"/>
  <c r="AU25" i="2"/>
  <c r="AU332" i="2"/>
  <c r="AU6" i="2"/>
  <c r="AU259" i="2"/>
  <c r="AU251" i="2"/>
  <c r="AU476" i="2"/>
  <c r="AU175" i="2"/>
  <c r="AU279" i="2"/>
  <c r="AU192" i="2"/>
  <c r="AU148" i="2"/>
  <c r="AU64" i="2"/>
  <c r="AU231" i="2"/>
  <c r="AU261" i="2"/>
  <c r="AU109" i="2"/>
  <c r="AU171" i="2"/>
  <c r="AU83" i="2"/>
  <c r="AU368" i="2"/>
  <c r="AU360" i="2"/>
  <c r="AU164" i="2"/>
  <c r="AU362" i="2"/>
  <c r="AU89" i="2"/>
  <c r="AU252" i="2"/>
  <c r="AU370" i="2"/>
  <c r="AU224" i="2"/>
  <c r="AU29" i="2"/>
  <c r="AU199" i="2"/>
  <c r="AU411" i="2"/>
  <c r="AU351" i="2"/>
  <c r="AU149" i="2"/>
  <c r="AU160" i="2"/>
  <c r="AU358" i="2"/>
  <c r="AU195" i="2"/>
  <c r="AU100" i="2"/>
  <c r="AU110" i="2"/>
  <c r="AU324" i="2"/>
  <c r="AU120" i="2"/>
  <c r="AU353" i="2"/>
  <c r="AU204" i="2"/>
  <c r="AU245" i="2"/>
  <c r="AU425" i="2"/>
  <c r="AU472" i="2"/>
  <c r="AU451" i="2"/>
  <c r="AU439" i="2"/>
  <c r="AU455" i="2"/>
  <c r="AU103" i="2"/>
  <c r="AU335" i="2"/>
  <c r="AU308" i="2"/>
  <c r="AU172" i="2"/>
  <c r="AU105" i="2"/>
  <c r="AU92" i="2"/>
  <c r="AU333" i="2"/>
  <c r="AU117" i="2"/>
  <c r="AU30" i="2"/>
  <c r="AU364" i="2"/>
  <c r="AU156" i="2"/>
  <c r="AU114" i="2"/>
  <c r="AU307" i="2"/>
  <c r="AU133" i="2"/>
  <c r="AU233" i="2"/>
  <c r="AU396" i="2"/>
  <c r="AU28" i="2"/>
  <c r="AU35" i="2"/>
  <c r="AU477" i="2"/>
  <c r="AU280" i="2"/>
  <c r="AU320" i="2"/>
  <c r="AU140" i="2"/>
  <c r="AU153" i="2"/>
  <c r="AU303" i="2"/>
  <c r="AU94" i="2"/>
  <c r="AU40" i="2"/>
  <c r="AU68" i="2"/>
  <c r="AU134" i="2"/>
  <c r="AU479" i="2"/>
  <c r="AU359" i="2"/>
  <c r="AU430" i="2"/>
  <c r="AU367" i="2"/>
  <c r="AU473" i="2"/>
  <c r="AU207" i="2"/>
  <c r="AU420" i="2"/>
  <c r="AU355" i="2"/>
  <c r="AU98" i="2"/>
  <c r="AU143" i="2"/>
  <c r="AU141" i="2"/>
  <c r="AU305" i="2"/>
  <c r="AU38" i="2"/>
  <c r="AU354" i="2"/>
  <c r="AU381" i="2"/>
  <c r="AU313" i="2"/>
  <c r="AU417" i="2"/>
  <c r="AU427" i="2"/>
  <c r="AU218" i="2"/>
  <c r="AU106" i="2"/>
  <c r="AU319" i="2"/>
  <c r="AU465" i="2"/>
  <c r="AU265" i="2"/>
  <c r="AU328" i="2"/>
  <c r="AU13" i="2"/>
  <c r="AU402" i="2"/>
  <c r="AU392" i="2"/>
  <c r="AU352" i="2"/>
  <c r="AP352" i="2" s="1"/>
  <c r="AU17" i="2"/>
  <c r="AU167" i="2"/>
  <c r="AU50" i="2"/>
  <c r="AU347" i="2"/>
  <c r="AU447" i="2"/>
  <c r="AU10" i="2"/>
  <c r="AU74" i="2"/>
  <c r="AU147" i="2"/>
  <c r="AU208" i="2"/>
  <c r="AU437" i="2"/>
  <c r="AU42" i="2"/>
  <c r="AU394" i="2"/>
  <c r="AU184" i="2"/>
  <c r="AU85" i="2"/>
  <c r="AU203" i="2"/>
  <c r="AU222" i="2"/>
  <c r="AU238" i="2"/>
  <c r="AU322" i="2"/>
  <c r="AU345" i="2"/>
  <c r="AU440" i="2"/>
  <c r="AU346" i="2"/>
  <c r="AU260" i="2"/>
  <c r="AU180" i="2"/>
  <c r="AU376" i="2"/>
  <c r="AU385" i="2"/>
  <c r="AU122" i="2"/>
  <c r="AU93" i="2"/>
  <c r="AU97" i="2"/>
  <c r="AU31" i="2"/>
  <c r="AU299" i="2"/>
  <c r="AU190" i="2"/>
  <c r="AU81" i="2"/>
  <c r="AU87" i="2"/>
  <c r="AU201" i="2"/>
  <c r="AU283" i="2"/>
  <c r="AU466" i="2"/>
  <c r="AU198" i="2"/>
  <c r="AU248" i="2"/>
  <c r="AU55" i="2"/>
  <c r="AU173" i="2"/>
  <c r="AU26" i="2"/>
  <c r="AU254" i="2"/>
  <c r="AU186" i="2"/>
  <c r="AU419" i="2"/>
  <c r="AU113" i="2"/>
  <c r="AU211" i="2"/>
  <c r="AU33" i="2"/>
  <c r="AU45" i="2"/>
  <c r="AU78" i="2"/>
  <c r="AU145" i="2"/>
  <c r="AU406" i="2"/>
  <c r="AU432" i="2"/>
  <c r="AU315" i="2"/>
  <c r="AU442" i="2"/>
  <c r="AU386" i="2"/>
  <c r="AU183" i="2"/>
  <c r="AU298" i="2"/>
  <c r="AU174" i="2"/>
  <c r="AU48" i="2"/>
  <c r="AU349" i="2"/>
  <c r="AU267" i="2"/>
  <c r="AU274" i="2"/>
  <c r="AU441" i="2"/>
  <c r="AU422" i="2"/>
  <c r="AU118" i="2"/>
  <c r="AU91" i="2"/>
  <c r="AU240" i="2"/>
  <c r="AU84" i="2"/>
  <c r="AU293" i="2"/>
  <c r="AU88" i="2"/>
  <c r="AU391" i="2"/>
  <c r="AU416" i="2"/>
  <c r="AU397" i="2"/>
  <c r="AU212" i="2"/>
  <c r="AU70" i="2"/>
  <c r="AU263" i="2"/>
  <c r="AU142" i="2"/>
  <c r="AU21" i="2"/>
  <c r="AU194" i="2"/>
  <c r="AU409" i="2"/>
  <c r="AU36" i="2"/>
  <c r="AU95" i="2"/>
  <c r="AU286" i="2"/>
  <c r="AU300" i="2"/>
  <c r="AU86" i="2"/>
  <c r="AU163" i="2"/>
  <c r="AU450" i="2"/>
  <c r="AU130" i="2"/>
  <c r="AU102" i="2"/>
  <c r="AU43" i="2"/>
  <c r="AU410" i="2"/>
  <c r="AU266" i="2"/>
  <c r="AU421" i="2"/>
  <c r="AU12" i="2"/>
  <c r="AU221" i="2"/>
  <c r="AU22" i="2"/>
  <c r="AU284" i="2"/>
  <c r="AU336" i="2"/>
  <c r="AU257" i="2"/>
  <c r="AU220" i="2"/>
  <c r="AU202" i="2"/>
  <c r="AU468" i="2"/>
  <c r="AU46" i="2"/>
  <c r="AU99" i="2"/>
  <c r="AU456" i="2"/>
  <c r="AU161" i="2"/>
  <c r="AU27" i="2"/>
  <c r="AU47" i="2"/>
  <c r="AU96" i="2"/>
  <c r="AU82" i="2"/>
  <c r="AU369" i="2"/>
  <c r="AU225" i="2"/>
  <c r="AU291" i="2"/>
  <c r="AU15" i="2"/>
  <c r="AU270" i="2"/>
  <c r="AU237" i="2"/>
  <c r="AU365" i="2"/>
  <c r="AU348" i="2"/>
  <c r="AU294" i="2"/>
  <c r="AU210" i="2"/>
  <c r="AU395" i="2"/>
  <c r="AU357" i="2"/>
  <c r="AU384" i="2"/>
  <c r="AU331" i="2"/>
  <c r="AU236" i="2"/>
  <c r="AU169" i="2"/>
  <c r="AU73" i="2"/>
  <c r="AU398" i="2"/>
  <c r="AU253" i="2"/>
  <c r="AU264" i="2"/>
  <c r="AU449" i="2"/>
  <c r="AU132" i="2"/>
  <c r="AU344" i="2"/>
  <c r="AU51" i="2"/>
  <c r="AU216" i="2"/>
  <c r="AU242" i="2"/>
  <c r="AU75" i="2"/>
  <c r="AU407" i="2"/>
  <c r="AU287" i="2"/>
  <c r="AU52" i="2"/>
  <c r="AU460" i="2"/>
  <c r="AU433" i="2"/>
  <c r="AU205" i="2"/>
  <c r="AU389" i="2"/>
  <c r="AU292" i="2"/>
  <c r="AU377" i="2"/>
  <c r="AU230" i="2"/>
  <c r="AU11" i="2"/>
  <c r="AU444" i="2"/>
  <c r="AU452" i="2"/>
  <c r="AU76" i="2"/>
  <c r="AU457" i="2"/>
  <c r="AU379" i="2"/>
  <c r="AU268" i="2"/>
  <c r="AU16" i="2"/>
  <c r="AU285" i="2"/>
  <c r="AU241" i="2"/>
  <c r="AU166" i="2"/>
  <c r="AU262" i="2"/>
  <c r="AU314" i="2"/>
  <c r="AU215" i="2"/>
  <c r="AU297" i="2"/>
  <c r="AU405" i="2"/>
  <c r="AU337" i="2"/>
  <c r="AU424" i="2"/>
  <c r="AU375" i="2"/>
  <c r="AU232" i="2"/>
  <c r="AU53" i="2"/>
  <c r="AU63" i="2"/>
  <c r="AU239" i="2"/>
  <c r="AU196" i="2"/>
  <c r="AU178" i="2"/>
  <c r="AU214" i="2"/>
  <c r="AU152" i="2"/>
  <c r="AU115" i="2"/>
  <c r="AU312" i="2"/>
  <c r="AU378" i="2"/>
  <c r="AU182" i="2"/>
  <c r="AU325" i="2"/>
  <c r="AU445" i="2"/>
  <c r="AU235" i="2"/>
  <c r="AU223" i="2"/>
  <c r="AU372" i="2"/>
  <c r="AU258" i="2"/>
  <c r="AU309" i="2"/>
  <c r="AU159" i="2"/>
  <c r="AU350" i="2"/>
  <c r="AU301" i="2"/>
  <c r="AU90" i="2"/>
  <c r="AU206" i="2"/>
  <c r="AU80" i="2"/>
  <c r="AU443" i="2"/>
  <c r="AU54" i="2"/>
  <c r="AU453" i="2"/>
  <c r="AU366" i="2"/>
  <c r="AU14" i="2"/>
  <c r="AU323" i="2"/>
  <c r="AU124" i="2"/>
  <c r="AU478" i="2"/>
  <c r="AU228" i="2"/>
  <c r="AU62" i="2"/>
  <c r="AU61" i="2"/>
  <c r="AU219" i="2"/>
  <c r="AU296" i="2"/>
  <c r="AU101" i="2"/>
  <c r="AP101" i="2" s="1"/>
  <c r="AU413" i="2"/>
  <c r="AU71" i="2"/>
  <c r="AU393" i="2"/>
  <c r="AU128" i="2"/>
  <c r="AU435" i="2"/>
  <c r="AU150" i="2"/>
  <c r="AU136" i="2"/>
  <c r="AU123" i="2"/>
  <c r="AU209" i="2"/>
  <c r="AU146" i="2"/>
  <c r="AU269" i="2"/>
  <c r="AU289" i="2"/>
  <c r="AU454" i="2"/>
  <c r="AU256" i="2"/>
  <c r="AU246" i="2"/>
  <c r="AU255" i="2"/>
  <c r="AU137" i="2"/>
  <c r="AU66" i="2"/>
  <c r="AU390" i="2"/>
  <c r="AU135" i="2"/>
  <c r="AU330" i="2"/>
  <c r="AU179" i="2"/>
  <c r="AU20" i="2"/>
  <c r="AU438" i="2"/>
  <c r="AU41" i="2"/>
  <c r="AU399" i="2"/>
  <c r="AU339" i="2"/>
  <c r="AU126" i="2"/>
  <c r="AU58" i="2"/>
  <c r="AU69" i="2"/>
  <c r="AU302" i="2"/>
  <c r="AU107" i="2"/>
  <c r="AU125" i="2"/>
  <c r="AU383" i="2"/>
  <c r="AU49" i="2"/>
  <c r="AU116" i="2"/>
  <c r="AU277" i="2"/>
  <c r="AU250" i="2"/>
  <c r="AU343" i="2"/>
  <c r="AU229" i="2"/>
  <c r="AU318" i="2"/>
  <c r="AU8" i="2"/>
  <c r="AU139" i="2"/>
  <c r="AU157" i="2"/>
  <c r="AU458" i="2"/>
  <c r="AU234" i="2"/>
  <c r="AU44" i="2"/>
  <c r="AU129" i="2"/>
  <c r="AU131" i="2"/>
  <c r="AU311" i="2"/>
  <c r="AU247" i="2"/>
  <c r="AU321" i="2"/>
  <c r="AU340" i="2"/>
  <c r="AU227" i="2"/>
  <c r="AU446" i="2"/>
  <c r="AU475" i="2"/>
  <c r="AU426" i="2"/>
  <c r="AU374" i="2"/>
  <c r="AU170" i="2"/>
  <c r="AU193" i="2"/>
  <c r="AU144" i="2"/>
  <c r="AU448" i="2"/>
  <c r="AU119" i="2"/>
  <c r="AU469" i="2"/>
  <c r="AU423" i="2"/>
  <c r="AU414" i="2"/>
  <c r="AU462" i="2"/>
  <c r="AU34" i="2"/>
  <c r="AU431" i="2"/>
  <c r="AU387" i="2"/>
  <c r="AU361" i="2"/>
  <c r="AU418" i="2"/>
  <c r="AU104" i="2"/>
  <c r="AU60" i="2"/>
  <c r="AU275" i="2"/>
  <c r="AU278" i="2"/>
  <c r="AU404" i="2"/>
  <c r="AU138" i="2"/>
  <c r="AU72" i="2"/>
  <c r="AU18" i="2"/>
  <c r="AU155" i="2"/>
  <c r="AU249" i="2"/>
  <c r="AU317" i="2"/>
  <c r="AU127" i="2"/>
  <c r="AU108" i="2"/>
  <c r="AU380" i="2"/>
  <c r="AU342" i="2"/>
  <c r="AU151" i="2"/>
  <c r="AU271" i="2"/>
  <c r="AU467" i="2"/>
  <c r="AU310" i="2"/>
  <c r="AU181" i="2"/>
  <c r="AU7" i="2"/>
  <c r="AU19" i="2"/>
  <c r="AU197" i="2"/>
  <c r="AU162" i="2"/>
  <c r="AU59" i="2"/>
  <c r="AU273" i="2"/>
  <c r="AU461" i="2"/>
  <c r="AU415" i="2"/>
  <c r="AU37" i="2"/>
  <c r="AU356" i="2"/>
  <c r="AU23" i="2"/>
  <c r="AU436" i="2"/>
  <c r="AU168" i="2"/>
  <c r="AU326" i="2"/>
  <c r="AU226" i="2"/>
  <c r="AU412" i="2"/>
  <c r="AU200" i="2"/>
  <c r="AU213" i="2"/>
  <c r="AU403" i="2"/>
  <c r="AU57" i="2"/>
  <c r="AU334" i="2"/>
  <c r="AU470" i="2"/>
  <c r="AU474" i="2"/>
  <c r="AU471" i="2"/>
  <c r="AU327" i="2"/>
  <c r="AU282" i="2"/>
  <c r="AU434" i="2"/>
  <c r="AU177" i="2"/>
  <c r="AU185" i="2"/>
  <c r="AU401" i="2"/>
  <c r="AU388" i="2"/>
  <c r="F68" i="7"/>
  <c r="B71" i="7"/>
  <c r="G68" i="7"/>
  <c r="AT477" i="2"/>
  <c r="AT442" i="2"/>
  <c r="AT95" i="2"/>
  <c r="AT101" i="2"/>
  <c r="AT21" i="2"/>
  <c r="AT238" i="2"/>
  <c r="AT434" i="2"/>
  <c r="AT206" i="2"/>
  <c r="AT425" i="2"/>
  <c r="AT416" i="2"/>
  <c r="AT47" i="2"/>
  <c r="AT94" i="2"/>
  <c r="AT449" i="2"/>
  <c r="AT460" i="2"/>
  <c r="AT107" i="2"/>
  <c r="AT196" i="2"/>
  <c r="AT391" i="2"/>
  <c r="AT347" i="2"/>
  <c r="AT187" i="2"/>
  <c r="AT42" i="2"/>
  <c r="AT359" i="2"/>
  <c r="AT423" i="2"/>
  <c r="AT417" i="2"/>
  <c r="AT424" i="2"/>
  <c r="AT270" i="2"/>
  <c r="AT372" i="2"/>
  <c r="AT142" i="2"/>
  <c r="AT139" i="2"/>
  <c r="AT119" i="2"/>
  <c r="AT331" i="2"/>
  <c r="AT150" i="2"/>
  <c r="AT461" i="2"/>
  <c r="AT22" i="2"/>
  <c r="AT437" i="2"/>
  <c r="AT45" i="2"/>
  <c r="AT361" i="2"/>
  <c r="AT303" i="2"/>
  <c r="AT397" i="2"/>
  <c r="AT208" i="2"/>
  <c r="AT8" i="2"/>
  <c r="AT430" i="2"/>
  <c r="AT291" i="2"/>
  <c r="AT421" i="2"/>
  <c r="AT378" i="2"/>
  <c r="AT443" i="2"/>
  <c r="AT29" i="2"/>
  <c r="AT71" i="2"/>
  <c r="AT455" i="2"/>
  <c r="AT209" i="2"/>
  <c r="AT280" i="2"/>
  <c r="AT406" i="2"/>
  <c r="AT20" i="2"/>
  <c r="AT360" i="2"/>
  <c r="AT211" i="2"/>
  <c r="AT200" i="2"/>
  <c r="AT120" i="2"/>
  <c r="AT148" i="2"/>
  <c r="AT152" i="2"/>
  <c r="AT26" i="2"/>
  <c r="AT158" i="2"/>
  <c r="AT176" i="2"/>
  <c r="AT426" i="2"/>
  <c r="AT362" i="2"/>
  <c r="AT302" i="2"/>
  <c r="AT92" i="2"/>
  <c r="AT316" i="2"/>
  <c r="AT297" i="2"/>
  <c r="AT215" i="2"/>
  <c r="AT320" i="2"/>
  <c r="AT89" i="2"/>
  <c r="AT164" i="2"/>
  <c r="AT395" i="2"/>
  <c r="AT389" i="2"/>
  <c r="AT355" i="2"/>
  <c r="AT173" i="2"/>
  <c r="AT456" i="2"/>
  <c r="AT255" i="2"/>
  <c r="AT240" i="2"/>
  <c r="AT252" i="2"/>
  <c r="AT476" i="2"/>
  <c r="AT282" i="2"/>
  <c r="AT199" i="2"/>
  <c r="AT79" i="2"/>
  <c r="AT435" i="2"/>
  <c r="AT175" i="2"/>
  <c r="AT387" i="2"/>
  <c r="AT344" i="2"/>
  <c r="AT467" i="2"/>
  <c r="AT12" i="2"/>
  <c r="AT201" i="2"/>
  <c r="AT133" i="2"/>
  <c r="AT375" i="2"/>
  <c r="AT75" i="2"/>
  <c r="AT44" i="2"/>
  <c r="AT66" i="2"/>
  <c r="AT191" i="2"/>
  <c r="AT151" i="2"/>
  <c r="AT35" i="2"/>
  <c r="AT254" i="2"/>
  <c r="AT50" i="2"/>
  <c r="AT41" i="2"/>
  <c r="AT40" i="2"/>
  <c r="AT31" i="2"/>
  <c r="AT189" i="2"/>
  <c r="AT125" i="2"/>
  <c r="AT237" i="2"/>
  <c r="AT217" i="2"/>
  <c r="AT174" i="2"/>
  <c r="AT33" i="2"/>
  <c r="AT74" i="2"/>
  <c r="AT80" i="2"/>
  <c r="AT242" i="2"/>
  <c r="AT267" i="2"/>
  <c r="AT184" i="2"/>
  <c r="AT325" i="2"/>
  <c r="AT258" i="2"/>
  <c r="AT27" i="2"/>
  <c r="AT72" i="2"/>
  <c r="AT338" i="2"/>
  <c r="AT428" i="2"/>
  <c r="AT224" i="2"/>
  <c r="AT181" i="2"/>
  <c r="AT105" i="2"/>
  <c r="AT149" i="2"/>
  <c r="AT447" i="2"/>
  <c r="AT182" i="2"/>
  <c r="AT301" i="2"/>
  <c r="AT154" i="2"/>
  <c r="AT167" i="2"/>
  <c r="AT399" i="2"/>
  <c r="AT268" i="2"/>
  <c r="AT441" i="2"/>
  <c r="AT147" i="2"/>
  <c r="AT49" i="2"/>
  <c r="AT39" i="2"/>
  <c r="AT248" i="2"/>
  <c r="AT265" i="2"/>
  <c r="AT317" i="2"/>
  <c r="AT16" i="2"/>
  <c r="AT91" i="2"/>
  <c r="AT185" i="2"/>
  <c r="AT407" i="2"/>
  <c r="AT266" i="2"/>
  <c r="AT99" i="2"/>
  <c r="AT203" i="2"/>
  <c r="AT218" i="2"/>
  <c r="AT160" i="2"/>
  <c r="AT169" i="2"/>
  <c r="AT393" i="2"/>
  <c r="AT137" i="2"/>
  <c r="AT93" i="2"/>
  <c r="AT90" i="2"/>
  <c r="AT473" i="2"/>
  <c r="AT82" i="2"/>
  <c r="AT244" i="2"/>
  <c r="AT192" i="2"/>
  <c r="AT374" i="2"/>
  <c r="AT236" i="2"/>
  <c r="AT138" i="2"/>
  <c r="AT326" i="2"/>
  <c r="AT14" i="2"/>
  <c r="AT32" i="2"/>
  <c r="AT18" i="2"/>
  <c r="AT273" i="2"/>
  <c r="AT352" i="2"/>
  <c r="AT122" i="2"/>
  <c r="AT223" i="2"/>
  <c r="AT444" i="2"/>
  <c r="AT336" i="2"/>
  <c r="AT462" i="2"/>
  <c r="AT364" i="2"/>
  <c r="AT260" i="2"/>
  <c r="AT251" i="2"/>
  <c r="AT195" i="2"/>
  <c r="AT126" i="2"/>
  <c r="AT190" i="2"/>
  <c r="AT103" i="2"/>
  <c r="AT474" i="2"/>
  <c r="AT62" i="2"/>
  <c r="AT305" i="2"/>
  <c r="AT431" i="2"/>
  <c r="AT390" i="2"/>
  <c r="AT311" i="2"/>
  <c r="AT144" i="2"/>
  <c r="AT432" i="2"/>
  <c r="AT454" i="2"/>
  <c r="AT55" i="2"/>
  <c r="AT163" i="2"/>
  <c r="AT380" i="2"/>
  <c r="AT322" i="2"/>
  <c r="AT146" i="2"/>
  <c r="AT286" i="2"/>
  <c r="AT386" i="2"/>
  <c r="AT60" i="2"/>
  <c r="AT100" i="2"/>
  <c r="AT37" i="2"/>
  <c r="AT349" i="2"/>
  <c r="AT38" i="2"/>
  <c r="AT452" i="2"/>
  <c r="AT118" i="2"/>
  <c r="AT315" i="2"/>
  <c r="AT216" i="2"/>
  <c r="AT330" i="2"/>
  <c r="AT65" i="2"/>
  <c r="AT333" i="2"/>
  <c r="AT83" i="2"/>
  <c r="AT205" i="2"/>
  <c r="AT348" i="2"/>
  <c r="AT288" i="2"/>
  <c r="AT69" i="2"/>
  <c r="AT171" i="2"/>
  <c r="AT228" i="2"/>
  <c r="AT414" i="2"/>
  <c r="AT401" i="2"/>
  <c r="AT145" i="2"/>
  <c r="AT194" i="2"/>
  <c r="AT34" i="2"/>
  <c r="AT350" i="2"/>
  <c r="AT81" i="2"/>
  <c r="AT70" i="2"/>
  <c r="AT357" i="2"/>
  <c r="AT23" i="2"/>
  <c r="AT77" i="2"/>
  <c r="AT412" i="2"/>
  <c r="AT334" i="2"/>
  <c r="AT368" i="2"/>
  <c r="AT403" i="2"/>
  <c r="AT86" i="2"/>
  <c r="AT96" i="2"/>
  <c r="AT198" i="2"/>
  <c r="AT229" i="2"/>
  <c r="AT345" i="2"/>
  <c r="AT136" i="2"/>
  <c r="AT366" i="2"/>
  <c r="AT323" i="2"/>
  <c r="AT87" i="2"/>
  <c r="AT124" i="2"/>
  <c r="AT165" i="2"/>
  <c r="AT439" i="2"/>
  <c r="AT104" i="2"/>
  <c r="AT283" i="2"/>
  <c r="AT6" i="2"/>
  <c r="AT25" i="2"/>
  <c r="AT363" i="2"/>
  <c r="AT134" i="2"/>
  <c r="AT193" i="2"/>
  <c r="AT10" i="2"/>
  <c r="AT178" i="2"/>
  <c r="AT202" i="2"/>
  <c r="AT153" i="2"/>
  <c r="AT256" i="2"/>
  <c r="AT392" i="2"/>
  <c r="AT436" i="2"/>
  <c r="AT408" i="2"/>
  <c r="AT46" i="2"/>
  <c r="AT411" i="2"/>
  <c r="AT28" i="2"/>
  <c r="AT261" i="2"/>
  <c r="AT450" i="2"/>
  <c r="AT367" i="2"/>
  <c r="AT377" i="2"/>
  <c r="AT239" i="2"/>
  <c r="AT463" i="2"/>
  <c r="AT313" i="2"/>
  <c r="AT127" i="2"/>
  <c r="AT13" i="2"/>
  <c r="AT341" i="2"/>
  <c r="AT448" i="2"/>
  <c r="AT234" i="2"/>
  <c r="AT457" i="2"/>
  <c r="AT292" i="2"/>
  <c r="AT63" i="2"/>
  <c r="AT400" i="2"/>
  <c r="AT246" i="2"/>
  <c r="AT289" i="2"/>
  <c r="AT275" i="2"/>
  <c r="AT309" i="2"/>
  <c r="AT129" i="2"/>
  <c r="AT383" i="2"/>
  <c r="AT284" i="2"/>
  <c r="AT385" i="2"/>
  <c r="AT68" i="2"/>
  <c r="AT97" i="2"/>
  <c r="AT429" i="2"/>
  <c r="AT132" i="2"/>
  <c r="AT11" i="2"/>
  <c r="AT64" i="2"/>
  <c r="AT354" i="2"/>
  <c r="AT263" i="2"/>
  <c r="AT294" i="2"/>
  <c r="AT332" i="2"/>
  <c r="AT245" i="2"/>
  <c r="AT274" i="2"/>
  <c r="AT379" i="2"/>
  <c r="AT207" i="2"/>
  <c r="AT281" i="2"/>
  <c r="AT319" i="2"/>
  <c r="AT353" i="2"/>
  <c r="AT131" i="2"/>
  <c r="AT61" i="2"/>
  <c r="AT116" i="2"/>
  <c r="AT329" i="2"/>
  <c r="AT299" i="2"/>
  <c r="AT78" i="2"/>
  <c r="AT156" i="2"/>
  <c r="AT232" i="2"/>
  <c r="AT308" i="2"/>
  <c r="AT170" i="2"/>
  <c r="AT446" i="2"/>
  <c r="AT356" i="2"/>
  <c r="AT222" i="2"/>
  <c r="AT269" i="2"/>
  <c r="AT108" i="2"/>
  <c r="AT17" i="2"/>
  <c r="AT128" i="2"/>
  <c r="AT346" i="2"/>
  <c r="AT398" i="2"/>
  <c r="AT76" i="2"/>
  <c r="AT262" i="2"/>
  <c r="AT247" i="2"/>
  <c r="AT469" i="2"/>
  <c r="AT241" i="2"/>
  <c r="AT57" i="2"/>
  <c r="AT230" i="2"/>
  <c r="AT433" i="2"/>
  <c r="AT471" i="2"/>
  <c r="AT298" i="2"/>
  <c r="AT314" i="2"/>
  <c r="AT19" i="2"/>
  <c r="AT219" i="2"/>
  <c r="AT111" i="2"/>
  <c r="AT388" i="2"/>
  <c r="AT24" i="2"/>
  <c r="AT396" i="2"/>
  <c r="AT249" i="2"/>
  <c r="AT109" i="2"/>
  <c r="AT143" i="2"/>
  <c r="AT264" i="2"/>
  <c r="AT328" i="2"/>
  <c r="AT43" i="2"/>
  <c r="AT382" i="2"/>
  <c r="AT73" i="2"/>
  <c r="AT293" i="2"/>
  <c r="AT36" i="2"/>
  <c r="AT470" i="2"/>
  <c r="AT369" i="2"/>
  <c r="AT327" i="2"/>
  <c r="AT295" i="2"/>
  <c r="AT277" i="2"/>
  <c r="AT459" i="2"/>
  <c r="AT54" i="2"/>
  <c r="AT220" i="2"/>
  <c r="AT114" i="2"/>
  <c r="AT271" i="2"/>
  <c r="AT250" i="2"/>
  <c r="AT231" i="2"/>
  <c r="AT306" i="2"/>
  <c r="AT440" i="2"/>
  <c r="AT420" i="2"/>
  <c r="AT135" i="2"/>
  <c r="AT115" i="2"/>
  <c r="AT51" i="2"/>
  <c r="AT162" i="2"/>
  <c r="AT226" i="2"/>
  <c r="AT415" i="2"/>
  <c r="AT210" i="2"/>
  <c r="AT213" i="2"/>
  <c r="AT394" i="2"/>
  <c r="AT351" i="2"/>
  <c r="AT48" i="2"/>
  <c r="AT427" i="2"/>
  <c r="AT370" i="2"/>
  <c r="AT233" i="2"/>
  <c r="AT166" i="2"/>
  <c r="AT318" i="2"/>
  <c r="AT130" i="2"/>
  <c r="AT422" i="2"/>
  <c r="AT112" i="2"/>
  <c r="AT7" i="2"/>
  <c r="AT458" i="2"/>
  <c r="AT177" i="2"/>
  <c r="AT445" i="2"/>
  <c r="AT365" i="2"/>
  <c r="AT472" i="2"/>
  <c r="AT342" i="2"/>
  <c r="AT465" i="2"/>
  <c r="AT225" i="2"/>
  <c r="AT307" i="2"/>
  <c r="AT168" i="2"/>
  <c r="AT157" i="2"/>
  <c r="AT324" i="2"/>
  <c r="AT272" i="2"/>
  <c r="AT140" i="2"/>
  <c r="AT304" i="2"/>
  <c r="AT155" i="2"/>
  <c r="AT106" i="2"/>
  <c r="AT451" i="2"/>
  <c r="AT438" i="2"/>
  <c r="AT123" i="2"/>
  <c r="AT339" i="2"/>
  <c r="AT88" i="2"/>
  <c r="AT404" i="2"/>
  <c r="AT340" i="2"/>
  <c r="AT30" i="2"/>
  <c r="AT278" i="2"/>
  <c r="AT253" i="2"/>
  <c r="AT418" i="2"/>
  <c r="AT358" i="2"/>
  <c r="AT110" i="2"/>
  <c r="AT475" i="2"/>
  <c r="AT259" i="2"/>
  <c r="AT310" i="2"/>
  <c r="AT180" i="2"/>
  <c r="AT466" i="2"/>
  <c r="AT276" i="2"/>
  <c r="AT243" i="2"/>
  <c r="AT384" i="2"/>
  <c r="AT287" i="2"/>
  <c r="AT285" i="2"/>
  <c r="AT337" i="2"/>
  <c r="AT179" i="2"/>
  <c r="AT9" i="2"/>
  <c r="AT56" i="2"/>
  <c r="AT186" i="2"/>
  <c r="AT373" i="2"/>
  <c r="AT321" i="2"/>
  <c r="AT53" i="2"/>
  <c r="AT371" i="2"/>
  <c r="AT468" i="2"/>
  <c r="AT227" i="2"/>
  <c r="AT113" i="2"/>
  <c r="AT464" i="2"/>
  <c r="AT343" i="2"/>
  <c r="AT290" i="2"/>
  <c r="AT212" i="2"/>
  <c r="AT102" i="2"/>
  <c r="AT183" i="2"/>
  <c r="AT58" i="2"/>
  <c r="AT117" i="2"/>
  <c r="AT335" i="2"/>
  <c r="AT188" i="2"/>
  <c r="AT402" i="2"/>
  <c r="AT296" i="2"/>
  <c r="AT376" i="2"/>
  <c r="AT221" i="2"/>
  <c r="AT172" i="2"/>
  <c r="AT204" i="2"/>
  <c r="AT312" i="2"/>
  <c r="AT67" i="2"/>
  <c r="AT453" i="2"/>
  <c r="AT59" i="2"/>
  <c r="AT159" i="2"/>
  <c r="AT413" i="2"/>
  <c r="AT381" i="2"/>
  <c r="AT121" i="2"/>
  <c r="AT214" i="2"/>
  <c r="AT141" i="2"/>
  <c r="AT279" i="2"/>
  <c r="AT52" i="2"/>
  <c r="AT300" i="2"/>
  <c r="AT235" i="2"/>
  <c r="AT161" i="2"/>
  <c r="AT197" i="2"/>
  <c r="AT405" i="2"/>
  <c r="AT15" i="2"/>
  <c r="AT419" i="2"/>
  <c r="AT409" i="2"/>
  <c r="AT410" i="2"/>
  <c r="AT85" i="2"/>
  <c r="AT84" i="2"/>
  <c r="AT257" i="2"/>
  <c r="AT98" i="2"/>
  <c r="J44" i="3"/>
  <c r="T18" i="3"/>
  <c r="AG18" i="3" s="1"/>
  <c r="AG17" i="3"/>
  <c r="Q19" i="3"/>
  <c r="Q21" i="3"/>
  <c r="Q24" i="3"/>
  <c r="Q37" i="3"/>
  <c r="Q27" i="3"/>
  <c r="Q26" i="3"/>
  <c r="Q16" i="3"/>
  <c r="Q34" i="3"/>
  <c r="Q23" i="3"/>
  <c r="Q30" i="3"/>
  <c r="Q32" i="3"/>
  <c r="Q18" i="3"/>
  <c r="Q29" i="3"/>
  <c r="Q35" i="3"/>
  <c r="R87" i="3"/>
  <c r="R98" i="3" s="1"/>
  <c r="R88" i="3"/>
  <c r="R99" i="3" s="1"/>
  <c r="AD17" i="3"/>
  <c r="AG5" i="3"/>
  <c r="AG6" i="3" s="1"/>
  <c r="AE6" i="3"/>
  <c r="AE7" i="3" s="1"/>
  <c r="AU480" i="2"/>
  <c r="AT478" i="2"/>
  <c r="AU481" i="2"/>
  <c r="AT479" i="2"/>
  <c r="AU482" i="2"/>
  <c r="AT480" i="2"/>
  <c r="AT481" i="2"/>
  <c r="AU483" i="2"/>
  <c r="AU484" i="2"/>
  <c r="AT482" i="2"/>
  <c r="AU485" i="2"/>
  <c r="AT483" i="2"/>
  <c r="AU486" i="2"/>
  <c r="AT484" i="2"/>
  <c r="AP80" i="2" l="1"/>
  <c r="K50" i="3"/>
  <c r="E51" i="3" s="1"/>
  <c r="F50" i="3"/>
  <c r="D68" i="4"/>
  <c r="B50" i="3"/>
  <c r="B34" i="4"/>
  <c r="B41" i="4" s="1"/>
  <c r="B35" i="6"/>
  <c r="B36" i="6" s="1"/>
  <c r="B38" i="6" s="1"/>
  <c r="B31" i="4"/>
  <c r="AN15" i="2"/>
  <c r="AP190" i="2"/>
  <c r="AN239" i="2"/>
  <c r="D59" i="4"/>
  <c r="C56" i="4" s="1"/>
  <c r="F48" i="3"/>
  <c r="AP127" i="2"/>
  <c r="B35" i="4"/>
  <c r="B36" i="4" s="1"/>
  <c r="BE2" i="2"/>
  <c r="AV322" i="2" s="1"/>
  <c r="B11" i="4"/>
  <c r="B12" i="4" s="1"/>
  <c r="L34" i="4"/>
  <c r="H66" i="7"/>
  <c r="B26" i="6"/>
  <c r="AN408" i="2"/>
  <c r="AN369" i="2"/>
  <c r="AN475" i="2"/>
  <c r="AN283" i="2"/>
  <c r="AN243" i="2"/>
  <c r="AN190" i="2"/>
  <c r="AP161" i="2"/>
  <c r="AN219" i="2"/>
  <c r="AP301" i="2"/>
  <c r="C52" i="4"/>
  <c r="AN43" i="2"/>
  <c r="AN159" i="2"/>
  <c r="AN231" i="2"/>
  <c r="AN235" i="2"/>
  <c r="AP452" i="2"/>
  <c r="AP280" i="2"/>
  <c r="AP302" i="2"/>
  <c r="AN177" i="2"/>
  <c r="AP464" i="2"/>
  <c r="AP418" i="2"/>
  <c r="AP446" i="2"/>
  <c r="AN314" i="2"/>
  <c r="AN371" i="2"/>
  <c r="AN278" i="2"/>
  <c r="AN87" i="2"/>
  <c r="AN470" i="2"/>
  <c r="AN293" i="2"/>
  <c r="AP393" i="2"/>
  <c r="AN415" i="2"/>
  <c r="AP226" i="2"/>
  <c r="AN102" i="2"/>
  <c r="AP162" i="2"/>
  <c r="AP123" i="2"/>
  <c r="AP323" i="2"/>
  <c r="AP365" i="2"/>
  <c r="AP218" i="2"/>
  <c r="AP113" i="2"/>
  <c r="AN334" i="2"/>
  <c r="AP342" i="2"/>
  <c r="AP440" i="2"/>
  <c r="AP219" i="2"/>
  <c r="AP431" i="2"/>
  <c r="AP142" i="2"/>
  <c r="AN28" i="2"/>
  <c r="AN432" i="2"/>
  <c r="AN22" i="2"/>
  <c r="AP47" i="2"/>
  <c r="AP234" i="2"/>
  <c r="AN227" i="2"/>
  <c r="AN459" i="2"/>
  <c r="AN76" i="2"/>
  <c r="AP415" i="2"/>
  <c r="AP181" i="2"/>
  <c r="AP116" i="2"/>
  <c r="AP289" i="2"/>
  <c r="AP75" i="2"/>
  <c r="AP456" i="2"/>
  <c r="AP397" i="2"/>
  <c r="AP334" i="2"/>
  <c r="AN317" i="2"/>
  <c r="AN153" i="2"/>
  <c r="AP119" i="2"/>
  <c r="AN186" i="2"/>
  <c r="AN358" i="2"/>
  <c r="AN394" i="2"/>
  <c r="AN444" i="2"/>
  <c r="AN120" i="2"/>
  <c r="AP410" i="2"/>
  <c r="P100" i="3"/>
  <c r="AP168" i="2"/>
  <c r="AP41" i="2"/>
  <c r="AN312" i="2"/>
  <c r="AN472" i="2"/>
  <c r="AN130" i="2"/>
  <c r="AP250" i="2"/>
  <c r="AP405" i="2"/>
  <c r="AP16" i="2"/>
  <c r="AP384" i="2"/>
  <c r="AP50" i="2"/>
  <c r="AP265" i="2"/>
  <c r="AP370" i="2"/>
  <c r="AN276" i="2"/>
  <c r="AN404" i="2"/>
  <c r="AN112" i="2"/>
  <c r="AN17" i="2"/>
  <c r="AP469" i="2"/>
  <c r="AP86" i="2"/>
  <c r="AN188" i="2"/>
  <c r="AN110" i="2"/>
  <c r="AN125" i="2"/>
  <c r="AN148" i="2"/>
  <c r="AN425" i="2"/>
  <c r="AP434" i="2"/>
  <c r="AP361" i="2"/>
  <c r="AP11" i="2"/>
  <c r="AP52" i="2"/>
  <c r="AP331" i="2"/>
  <c r="AP220" i="2"/>
  <c r="AP300" i="2"/>
  <c r="AP466" i="2"/>
  <c r="AP394" i="2"/>
  <c r="AP328" i="2"/>
  <c r="AP313" i="2"/>
  <c r="AP355" i="2"/>
  <c r="AP134" i="2"/>
  <c r="AP172" i="2"/>
  <c r="AP195" i="2"/>
  <c r="AP224" i="2"/>
  <c r="AP83" i="2"/>
  <c r="AP279" i="2"/>
  <c r="AP176" i="2"/>
  <c r="AP304" i="2"/>
  <c r="AP429" i="2"/>
  <c r="AP111" i="2"/>
  <c r="AP276" i="2"/>
  <c r="AP244" i="2"/>
  <c r="AN365" i="2"/>
  <c r="AN298" i="2"/>
  <c r="AN46" i="2"/>
  <c r="AP144" i="2"/>
  <c r="AP453" i="2"/>
  <c r="AP122" i="2"/>
  <c r="AN198" i="2"/>
  <c r="AN236" i="2"/>
  <c r="AN407" i="2"/>
  <c r="AN331" i="2"/>
  <c r="AP126" i="2"/>
  <c r="AP253" i="2"/>
  <c r="AP36" i="2"/>
  <c r="AP208" i="2"/>
  <c r="AP319" i="2"/>
  <c r="AP149" i="2"/>
  <c r="AP89" i="2"/>
  <c r="AP261" i="2"/>
  <c r="AP154" i="2"/>
  <c r="AP165" i="2"/>
  <c r="AP93" i="2"/>
  <c r="AP42" i="2"/>
  <c r="AP170" i="2"/>
  <c r="AP22" i="2"/>
  <c r="AP409" i="2"/>
  <c r="AN63" i="2"/>
  <c r="AN324" i="2"/>
  <c r="AN80" i="2"/>
  <c r="AP200" i="2"/>
  <c r="AN410" i="2"/>
  <c r="AN174" i="2"/>
  <c r="AP273" i="2"/>
  <c r="AN202" i="2"/>
  <c r="AN113" i="2"/>
  <c r="AN318" i="2"/>
  <c r="AN292" i="2"/>
  <c r="AN463" i="2"/>
  <c r="AN417" i="2"/>
  <c r="AP268" i="2"/>
  <c r="AN373" i="2"/>
  <c r="AP97" i="2"/>
  <c r="AN281" i="2"/>
  <c r="AN348" i="2"/>
  <c r="AN466" i="2"/>
  <c r="AN445" i="2"/>
  <c r="AN182" i="2"/>
  <c r="AP157" i="2"/>
  <c r="AP284" i="2"/>
  <c r="AP473" i="2"/>
  <c r="AP269" i="2"/>
  <c r="AP242" i="2"/>
  <c r="AP99" i="2"/>
  <c r="AP81" i="2"/>
  <c r="AP376" i="2"/>
  <c r="AP222" i="2"/>
  <c r="AP147" i="2"/>
  <c r="AP106" i="2"/>
  <c r="AP455" i="2"/>
  <c r="AP14" i="2"/>
  <c r="AP114" i="2"/>
  <c r="AN247" i="2"/>
  <c r="AN354" i="2"/>
  <c r="AP448" i="2"/>
  <c r="AP308" i="2"/>
  <c r="AN9" i="2"/>
  <c r="AN322" i="2"/>
  <c r="AN49" i="2"/>
  <c r="AP78" i="2"/>
  <c r="AP87" i="2"/>
  <c r="AP28" i="2"/>
  <c r="AN370" i="2"/>
  <c r="AN61" i="2"/>
  <c r="AN367" i="2"/>
  <c r="AN70" i="2"/>
  <c r="AP60" i="2"/>
  <c r="AP205" i="2"/>
  <c r="AP294" i="2"/>
  <c r="AP369" i="2"/>
  <c r="AP189" i="2"/>
  <c r="AP237" i="2"/>
  <c r="AP347" i="2"/>
  <c r="AP425" i="2"/>
  <c r="AP19" i="2"/>
  <c r="AP366" i="2"/>
  <c r="AN396" i="2"/>
  <c r="AN83" i="2"/>
  <c r="AN195" i="2"/>
  <c r="AN238" i="2"/>
  <c r="AP321" i="2"/>
  <c r="AP385" i="2"/>
  <c r="AP94" i="2"/>
  <c r="AN52" i="2"/>
  <c r="AP185" i="2"/>
  <c r="AN115" i="2"/>
  <c r="AN109" i="2"/>
  <c r="AN284" i="2"/>
  <c r="AN104" i="2"/>
  <c r="AP380" i="2"/>
  <c r="AP179" i="2"/>
  <c r="AP150" i="2"/>
  <c r="AP350" i="2"/>
  <c r="AP196" i="2"/>
  <c r="AP257" i="2"/>
  <c r="AP420" i="2"/>
  <c r="AP245" i="2"/>
  <c r="N86" i="3"/>
  <c r="AN204" i="2"/>
  <c r="AN117" i="2"/>
  <c r="AN123" i="2"/>
  <c r="AN213" i="2"/>
  <c r="AN420" i="2"/>
  <c r="AN207" i="2"/>
  <c r="AN10" i="2"/>
  <c r="AN77" i="2"/>
  <c r="AN145" i="2"/>
  <c r="AN205" i="2"/>
  <c r="AN452" i="2"/>
  <c r="AN311" i="2"/>
  <c r="AN126" i="2"/>
  <c r="AN223" i="2"/>
  <c r="AN138" i="2"/>
  <c r="AN93" i="2"/>
  <c r="AN266" i="2"/>
  <c r="AN39" i="2"/>
  <c r="AN338" i="2"/>
  <c r="AN31" i="2"/>
  <c r="AN66" i="2"/>
  <c r="AN344" i="2"/>
  <c r="AN252" i="2"/>
  <c r="AN164" i="2"/>
  <c r="AN362" i="2"/>
  <c r="AN200" i="2"/>
  <c r="AN208" i="2"/>
  <c r="AN107" i="2"/>
  <c r="AN434" i="2"/>
  <c r="AP37" i="2"/>
  <c r="AP277" i="2"/>
  <c r="AP330" i="2"/>
  <c r="AP435" i="2"/>
  <c r="AP297" i="2"/>
  <c r="AP264" i="2"/>
  <c r="AP95" i="2"/>
  <c r="AP174" i="2"/>
  <c r="AP145" i="2"/>
  <c r="AP201" i="2"/>
  <c r="AP40" i="2"/>
  <c r="AP109" i="2"/>
  <c r="AP476" i="2"/>
  <c r="AP463" i="2"/>
  <c r="AP272" i="2"/>
  <c r="AP32" i="2"/>
  <c r="AP382" i="2"/>
  <c r="AP338" i="2"/>
  <c r="AN386" i="2"/>
  <c r="AN390" i="2"/>
  <c r="AN387" i="2"/>
  <c r="AN211" i="2"/>
  <c r="AN423" i="2"/>
  <c r="AN179" i="2"/>
  <c r="AP49" i="2"/>
  <c r="AP457" i="2"/>
  <c r="AP398" i="2"/>
  <c r="AN310" i="2"/>
  <c r="AN307" i="2"/>
  <c r="AN388" i="2"/>
  <c r="AN346" i="2"/>
  <c r="AN429" i="2"/>
  <c r="AN449" i="2"/>
  <c r="AN392" i="2"/>
  <c r="AN228" i="2"/>
  <c r="AN65" i="2"/>
  <c r="AN163" i="2"/>
  <c r="AN260" i="2"/>
  <c r="AN273" i="2"/>
  <c r="AN169" i="2"/>
  <c r="AN91" i="2"/>
  <c r="AN441" i="2"/>
  <c r="AN258" i="2"/>
  <c r="AN50" i="2"/>
  <c r="AN456" i="2"/>
  <c r="AN215" i="2"/>
  <c r="AN158" i="2"/>
  <c r="AN378" i="2"/>
  <c r="AN361" i="2"/>
  <c r="AN42" i="2"/>
  <c r="AN101" i="2"/>
  <c r="AP467" i="2"/>
  <c r="AP311" i="2"/>
  <c r="AP66" i="2"/>
  <c r="AP232" i="2"/>
  <c r="AP262" i="2"/>
  <c r="AP46" i="2"/>
  <c r="AP55" i="2"/>
  <c r="AN157" i="2"/>
  <c r="AN210" i="2"/>
  <c r="AN23" i="2"/>
  <c r="AN426" i="2"/>
  <c r="AP135" i="2"/>
  <c r="AP24" i="2"/>
  <c r="AN413" i="2"/>
  <c r="AN468" i="2"/>
  <c r="AN433" i="2"/>
  <c r="AP388" i="2"/>
  <c r="AP389" i="2"/>
  <c r="AN59" i="2"/>
  <c r="AN155" i="2"/>
  <c r="AN225" i="2"/>
  <c r="AN327" i="2"/>
  <c r="AN128" i="2"/>
  <c r="AN308" i="2"/>
  <c r="AN131" i="2"/>
  <c r="AN97" i="2"/>
  <c r="AN289" i="2"/>
  <c r="AN341" i="2"/>
  <c r="AN450" i="2"/>
  <c r="AN25" i="2"/>
  <c r="AN403" i="2"/>
  <c r="AN171" i="2"/>
  <c r="AN330" i="2"/>
  <c r="AN62" i="2"/>
  <c r="AN244" i="2"/>
  <c r="AN16" i="2"/>
  <c r="AN217" i="2"/>
  <c r="AN133" i="2"/>
  <c r="AN173" i="2"/>
  <c r="AN406" i="2"/>
  <c r="AN142" i="2"/>
  <c r="AN187" i="2"/>
  <c r="AP155" i="2"/>
  <c r="AP423" i="2"/>
  <c r="AP131" i="2"/>
  <c r="AP137" i="2"/>
  <c r="AP124" i="2"/>
  <c r="AP206" i="2"/>
  <c r="AP163" i="2"/>
  <c r="AP248" i="2"/>
  <c r="AP260" i="2"/>
  <c r="AN335" i="2"/>
  <c r="AN401" i="2"/>
  <c r="AN29" i="2"/>
  <c r="AP379" i="2"/>
  <c r="AN85" i="2"/>
  <c r="AP310" i="2"/>
  <c r="AP462" i="2"/>
  <c r="AP53" i="2"/>
  <c r="AN279" i="2"/>
  <c r="AN321" i="2"/>
  <c r="AN304" i="2"/>
  <c r="AN465" i="2"/>
  <c r="AN271" i="2"/>
  <c r="AN264" i="2"/>
  <c r="AN241" i="2"/>
  <c r="AN353" i="2"/>
  <c r="AN68" i="2"/>
  <c r="AN246" i="2"/>
  <c r="AN13" i="2"/>
  <c r="AN350" i="2"/>
  <c r="AN462" i="2"/>
  <c r="AP229" i="2"/>
  <c r="AP241" i="2"/>
  <c r="AP444" i="2"/>
  <c r="AP460" i="2"/>
  <c r="AP236" i="2"/>
  <c r="AP184" i="2"/>
  <c r="AP417" i="2"/>
  <c r="AP307" i="2"/>
  <c r="AP25" i="2"/>
  <c r="AP295" i="2"/>
  <c r="AP158" i="2"/>
  <c r="AP316" i="2"/>
  <c r="AN483" i="2"/>
  <c r="AN482" i="2"/>
  <c r="AN480" i="2"/>
  <c r="AP483" i="2"/>
  <c r="AN478" i="2"/>
  <c r="AP480" i="2"/>
  <c r="AN484" i="2"/>
  <c r="AN481" i="2"/>
  <c r="AP484" i="2"/>
  <c r="AP482" i="2"/>
  <c r="AP486" i="2"/>
  <c r="AP481" i="2"/>
  <c r="AP485" i="2"/>
  <c r="AN479" i="2"/>
  <c r="AN146" i="2"/>
  <c r="AP343" i="2"/>
  <c r="AP108" i="2"/>
  <c r="AP107" i="2"/>
  <c r="AP192" i="2"/>
  <c r="AP191" i="2"/>
  <c r="AN376" i="2"/>
  <c r="AN296" i="2"/>
  <c r="AN88" i="2"/>
  <c r="AN141" i="2"/>
  <c r="AN140" i="2"/>
  <c r="AN440" i="2"/>
  <c r="AN74" i="2"/>
  <c r="AN73" i="2"/>
  <c r="AN232" i="2"/>
  <c r="AN295" i="2"/>
  <c r="AN294" i="2"/>
  <c r="AN165" i="2"/>
  <c r="AN38" i="2"/>
  <c r="AN40" i="2"/>
  <c r="AN44" i="2"/>
  <c r="AN240" i="2"/>
  <c r="AN89" i="2"/>
  <c r="AN397" i="2"/>
  <c r="AN460" i="2"/>
  <c r="AP471" i="2"/>
  <c r="AP470" i="2"/>
  <c r="AP326" i="2"/>
  <c r="AP227" i="2"/>
  <c r="AP21" i="2"/>
  <c r="AP20" i="2"/>
  <c r="AP390" i="2"/>
  <c r="AP90" i="2"/>
  <c r="AP182" i="2"/>
  <c r="AP239" i="2"/>
  <c r="AP77" i="2"/>
  <c r="AP76" i="2"/>
  <c r="AP217" i="2"/>
  <c r="AP216" i="2"/>
  <c r="AP73" i="2"/>
  <c r="AP270" i="2"/>
  <c r="AP103" i="2"/>
  <c r="AP102" i="2"/>
  <c r="AP299" i="2"/>
  <c r="AP298" i="2"/>
  <c r="AP27" i="2"/>
  <c r="AP26" i="2"/>
  <c r="AP381" i="2"/>
  <c r="AP477" i="2"/>
  <c r="AP156" i="2"/>
  <c r="AP171" i="2"/>
  <c r="B55" i="7"/>
  <c r="K38" i="3"/>
  <c r="AN84" i="2"/>
  <c r="AN161" i="2"/>
  <c r="AN172" i="2"/>
  <c r="AN402" i="2"/>
  <c r="AN183" i="2"/>
  <c r="AN180" i="2"/>
  <c r="AN340" i="2"/>
  <c r="AN339" i="2"/>
  <c r="AN272" i="2"/>
  <c r="AN342" i="2"/>
  <c r="AN306" i="2"/>
  <c r="AN277" i="2"/>
  <c r="AN383" i="2"/>
  <c r="AN382" i="2"/>
  <c r="AN24" i="2"/>
  <c r="AN20" i="2"/>
  <c r="AN19" i="2"/>
  <c r="AN469" i="2"/>
  <c r="AN108" i="2"/>
  <c r="AN156" i="2"/>
  <c r="AN319" i="2"/>
  <c r="AN385" i="2"/>
  <c r="AN400" i="2"/>
  <c r="AN377" i="2"/>
  <c r="AN437" i="2"/>
  <c r="AN436" i="2"/>
  <c r="AN135" i="2"/>
  <c r="AN134" i="2"/>
  <c r="AN124" i="2"/>
  <c r="AN96" i="2"/>
  <c r="AN414" i="2"/>
  <c r="AN349" i="2"/>
  <c r="AN381" i="2"/>
  <c r="AN380" i="2"/>
  <c r="AN431" i="2"/>
  <c r="AN251" i="2"/>
  <c r="AN375" i="2"/>
  <c r="AN374" i="2"/>
  <c r="AN393" i="2"/>
  <c r="AN185" i="2"/>
  <c r="AN147" i="2"/>
  <c r="AN448" i="2"/>
  <c r="AN447" i="2"/>
  <c r="AN27" i="2"/>
  <c r="AN33" i="2"/>
  <c r="AN41" i="2"/>
  <c r="AN75" i="2"/>
  <c r="AN175" i="2"/>
  <c r="AN255" i="2"/>
  <c r="AN320" i="2"/>
  <c r="AN176" i="2"/>
  <c r="AN443" i="2"/>
  <c r="AN303" i="2"/>
  <c r="AN119" i="2"/>
  <c r="AN360" i="2"/>
  <c r="AN359" i="2"/>
  <c r="AN21" i="2"/>
  <c r="AP461" i="2"/>
  <c r="AP18" i="2"/>
  <c r="AP340" i="2"/>
  <c r="AP129" i="2"/>
  <c r="AP458" i="2"/>
  <c r="AP69" i="2"/>
  <c r="AP146" i="2"/>
  <c r="AP136" i="2"/>
  <c r="AP296" i="2"/>
  <c r="AP63" i="2"/>
  <c r="AP433" i="2"/>
  <c r="AP51" i="2"/>
  <c r="AP169" i="2"/>
  <c r="AP358" i="2"/>
  <c r="AP357" i="2"/>
  <c r="AP15" i="2"/>
  <c r="AP337" i="2"/>
  <c r="AP336" i="2"/>
  <c r="AP130" i="2"/>
  <c r="AP416" i="2"/>
  <c r="AP422" i="2"/>
  <c r="AP183" i="2"/>
  <c r="AP45" i="2"/>
  <c r="AP173" i="2"/>
  <c r="AP322" i="2"/>
  <c r="AP438" i="2"/>
  <c r="AP437" i="2"/>
  <c r="AP167" i="2"/>
  <c r="AP465" i="2"/>
  <c r="AP207" i="2"/>
  <c r="AP35" i="2"/>
  <c r="AP364" i="2"/>
  <c r="AP335" i="2"/>
  <c r="AP204" i="2"/>
  <c r="AP160" i="2"/>
  <c r="AP252" i="2"/>
  <c r="AP175" i="2"/>
  <c r="AP188" i="2"/>
  <c r="AP187" i="2"/>
  <c r="AP39" i="2"/>
  <c r="AP65" i="2"/>
  <c r="AP329" i="2"/>
  <c r="AP281" i="2"/>
  <c r="H19" i="7"/>
  <c r="A9" i="2"/>
  <c r="AR9" i="2" s="1"/>
  <c r="AN230" i="2"/>
  <c r="AN229" i="2"/>
  <c r="AN302" i="2"/>
  <c r="AN301" i="2"/>
  <c r="B24" i="7"/>
  <c r="B26" i="7" s="1"/>
  <c r="B11" i="7"/>
  <c r="B13" i="7" s="1"/>
  <c r="AN79" i="2"/>
  <c r="AN78" i="2"/>
  <c r="AN193" i="2"/>
  <c r="AN192" i="2"/>
  <c r="AP193" i="2"/>
  <c r="AP58" i="2"/>
  <c r="AP312" i="2"/>
  <c r="AP392" i="2"/>
  <c r="AP391" i="2"/>
  <c r="AP31" i="2"/>
  <c r="AP30" i="2"/>
  <c r="AB18" i="3"/>
  <c r="AC18" i="3" s="1"/>
  <c r="AA19" i="3"/>
  <c r="AN419" i="2"/>
  <c r="AN54" i="2"/>
  <c r="AN53" i="2"/>
  <c r="AN253" i="2"/>
  <c r="AN226" i="2"/>
  <c r="AN250" i="2"/>
  <c r="AN111" i="2"/>
  <c r="AN299" i="2"/>
  <c r="AN81" i="2"/>
  <c r="AN364" i="2"/>
  <c r="AN325" i="2"/>
  <c r="AN254" i="2"/>
  <c r="AN45" i="2"/>
  <c r="AN47" i="2"/>
  <c r="AP138" i="2"/>
  <c r="AP139" i="2"/>
  <c r="AP373" i="2"/>
  <c r="AP372" i="2"/>
  <c r="AP132" i="2"/>
  <c r="AP274" i="2"/>
  <c r="AP212" i="2"/>
  <c r="AP211" i="2"/>
  <c r="AP303" i="2"/>
  <c r="AP362" i="2"/>
  <c r="AS10" i="2"/>
  <c r="D11" i="2"/>
  <c r="C10" i="2"/>
  <c r="B10" i="2"/>
  <c r="AN409" i="2"/>
  <c r="AN290" i="2"/>
  <c r="AN451" i="2"/>
  <c r="AN166" i="2"/>
  <c r="AN427" i="2"/>
  <c r="AN162" i="2"/>
  <c r="AN471" i="2"/>
  <c r="AN357" i="2"/>
  <c r="AN356" i="2"/>
  <c r="AN329" i="2"/>
  <c r="AN379" i="2"/>
  <c r="AN11" i="2"/>
  <c r="AN129" i="2"/>
  <c r="AN458" i="2"/>
  <c r="AN457" i="2"/>
  <c r="AN261" i="2"/>
  <c r="AN366" i="2"/>
  <c r="AN368" i="2"/>
  <c r="AN69" i="2"/>
  <c r="AN216" i="2"/>
  <c r="AN60" i="2"/>
  <c r="AN474" i="2"/>
  <c r="AN32" i="2"/>
  <c r="AN82" i="2"/>
  <c r="AN218" i="2"/>
  <c r="AN399" i="2"/>
  <c r="AN181" i="2"/>
  <c r="AN184" i="2"/>
  <c r="AN237" i="2"/>
  <c r="AN201" i="2"/>
  <c r="AN199" i="2"/>
  <c r="AN355" i="2"/>
  <c r="AN316" i="2"/>
  <c r="AN152" i="2"/>
  <c r="AN280" i="2"/>
  <c r="AN291" i="2"/>
  <c r="AN372" i="2"/>
  <c r="AN347" i="2"/>
  <c r="AN416" i="2"/>
  <c r="AN442" i="2"/>
  <c r="AP283" i="2"/>
  <c r="AP282" i="2"/>
  <c r="AP213" i="2"/>
  <c r="AP436" i="2"/>
  <c r="AP249" i="2"/>
  <c r="AP404" i="2"/>
  <c r="AP414" i="2"/>
  <c r="AP374" i="2"/>
  <c r="AP9" i="2"/>
  <c r="AP8" i="2"/>
  <c r="AP339" i="2"/>
  <c r="AP247" i="2"/>
  <c r="AP246" i="2"/>
  <c r="AP128" i="2"/>
  <c r="AP62" i="2"/>
  <c r="AP54" i="2"/>
  <c r="AP309" i="2"/>
  <c r="AP223" i="2"/>
  <c r="AP153" i="2"/>
  <c r="AP152" i="2"/>
  <c r="AP375" i="2"/>
  <c r="AP166" i="2"/>
  <c r="AP230" i="2"/>
  <c r="AP288" i="2"/>
  <c r="AP287" i="2"/>
  <c r="AP449" i="2"/>
  <c r="AP221" i="2"/>
  <c r="AP421" i="2"/>
  <c r="AP293" i="2"/>
  <c r="AP315" i="2"/>
  <c r="AP198" i="2"/>
  <c r="AP180" i="2"/>
  <c r="AP203" i="2"/>
  <c r="AP74" i="2"/>
  <c r="AP141" i="2"/>
  <c r="AP430" i="2"/>
  <c r="AP233" i="2"/>
  <c r="AP439" i="2"/>
  <c r="AP325" i="2"/>
  <c r="AP324" i="2"/>
  <c r="AP411" i="2"/>
  <c r="AP164" i="2"/>
  <c r="AP231" i="2"/>
  <c r="AP259" i="2"/>
  <c r="AP306" i="2"/>
  <c r="AP428" i="2"/>
  <c r="AP459" i="2"/>
  <c r="AP243" i="2"/>
  <c r="AP291" i="2"/>
  <c r="AP290" i="2"/>
  <c r="AN222" i="2"/>
  <c r="AN221" i="2"/>
  <c r="AN333" i="2"/>
  <c r="AN332" i="2"/>
  <c r="AN72" i="2"/>
  <c r="AN71" i="2"/>
  <c r="AP44" i="2"/>
  <c r="AP43" i="2"/>
  <c r="AP92" i="2"/>
  <c r="AP91" i="2"/>
  <c r="C21" i="1"/>
  <c r="D21" i="1"/>
  <c r="E21" i="1"/>
  <c r="B22" i="1"/>
  <c r="AN418" i="2"/>
  <c r="AN86" i="2"/>
  <c r="AN305" i="2"/>
  <c r="AN94" i="2"/>
  <c r="AP210" i="2"/>
  <c r="AP209" i="2"/>
  <c r="AP194" i="2"/>
  <c r="AP387" i="2"/>
  <c r="AP386" i="2"/>
  <c r="AP17" i="2"/>
  <c r="AP38" i="2"/>
  <c r="AP354" i="2"/>
  <c r="AP353" i="2"/>
  <c r="AN212" i="2"/>
  <c r="AN64" i="2"/>
  <c r="AN323" i="2"/>
  <c r="AN56" i="2"/>
  <c r="AN55" i="2"/>
  <c r="AN18" i="2"/>
  <c r="AN160" i="2"/>
  <c r="AN106" i="2"/>
  <c r="AN105" i="2"/>
  <c r="AN297" i="2"/>
  <c r="AN422" i="2"/>
  <c r="AN421" i="2"/>
  <c r="AP271" i="2"/>
  <c r="AP159" i="2"/>
  <c r="AP115" i="2"/>
  <c r="AP225" i="2"/>
  <c r="AP443" i="2"/>
  <c r="AP442" i="2"/>
  <c r="AP305" i="2"/>
  <c r="AP396" i="2"/>
  <c r="AP120" i="2"/>
  <c r="AP251" i="2"/>
  <c r="AP363" i="2"/>
  <c r="AP57" i="2"/>
  <c r="AP56" i="2"/>
  <c r="AN405" i="2"/>
  <c r="AN300" i="2"/>
  <c r="AN454" i="2"/>
  <c r="AN453" i="2"/>
  <c r="AN384" i="2"/>
  <c r="AN30" i="2"/>
  <c r="AN233" i="2"/>
  <c r="AN48" i="2"/>
  <c r="AN51" i="2"/>
  <c r="AN114" i="2"/>
  <c r="AN143" i="2"/>
  <c r="AN398" i="2"/>
  <c r="AN446" i="2"/>
  <c r="AN116" i="2"/>
  <c r="AN274" i="2"/>
  <c r="AN132" i="2"/>
  <c r="AN309" i="2"/>
  <c r="AN234" i="2"/>
  <c r="AN127" i="2"/>
  <c r="AN137" i="2"/>
  <c r="AN136" i="2"/>
  <c r="AN35" i="2"/>
  <c r="AN34" i="2"/>
  <c r="AN288" i="2"/>
  <c r="AN315" i="2"/>
  <c r="AN103" i="2"/>
  <c r="AN337" i="2"/>
  <c r="AN336" i="2"/>
  <c r="AN14" i="2"/>
  <c r="AN473" i="2"/>
  <c r="AN203" i="2"/>
  <c r="AN265" i="2"/>
  <c r="AN168" i="2"/>
  <c r="AN167" i="2"/>
  <c r="AN224" i="2"/>
  <c r="AN267" i="2"/>
  <c r="AN151" i="2"/>
  <c r="AN12" i="2"/>
  <c r="AN282" i="2"/>
  <c r="AN389" i="2"/>
  <c r="AN92" i="2"/>
  <c r="AN209" i="2"/>
  <c r="AN430" i="2"/>
  <c r="AN270" i="2"/>
  <c r="AN391" i="2"/>
  <c r="AN477" i="2"/>
  <c r="AP178" i="2"/>
  <c r="AP177" i="2"/>
  <c r="AP327" i="2"/>
  <c r="AP23" i="2"/>
  <c r="AP197" i="2"/>
  <c r="AP278" i="2"/>
  <c r="AP105" i="2"/>
  <c r="AP104" i="2"/>
  <c r="AP426" i="2"/>
  <c r="AP318" i="2"/>
  <c r="AP383" i="2"/>
  <c r="AP399" i="2"/>
  <c r="AP256" i="2"/>
  <c r="AP228" i="2"/>
  <c r="AP258" i="2"/>
  <c r="AP235" i="2"/>
  <c r="AP215" i="2"/>
  <c r="AP214" i="2"/>
  <c r="AP424" i="2"/>
  <c r="AP378" i="2"/>
  <c r="AP377" i="2"/>
  <c r="AP349" i="2"/>
  <c r="AP348" i="2"/>
  <c r="AP82" i="2"/>
  <c r="AP468" i="2"/>
  <c r="AP12" i="2"/>
  <c r="AP267" i="2"/>
  <c r="AP266" i="2"/>
  <c r="AP263" i="2"/>
  <c r="AP84" i="2"/>
  <c r="AP432" i="2"/>
  <c r="AP419" i="2"/>
  <c r="AP85" i="2"/>
  <c r="AP10" i="2"/>
  <c r="AP403" i="2"/>
  <c r="AP402" i="2"/>
  <c r="AP427" i="2"/>
  <c r="AP143" i="2"/>
  <c r="AP359" i="2"/>
  <c r="AP140" i="2"/>
  <c r="AP133" i="2"/>
  <c r="AP110" i="2"/>
  <c r="AP199" i="2"/>
  <c r="AP360" i="2"/>
  <c r="AP64" i="2"/>
  <c r="AP112" i="2"/>
  <c r="AP341" i="2"/>
  <c r="AP79" i="2"/>
  <c r="AP371" i="2"/>
  <c r="H48" i="6"/>
  <c r="D48" i="6" s="1"/>
  <c r="D49" i="6" s="1"/>
  <c r="AN122" i="2"/>
  <c r="AN121" i="2"/>
  <c r="AN58" i="2"/>
  <c r="AN57" i="2"/>
  <c r="AP475" i="2"/>
  <c r="AP474" i="2"/>
  <c r="AP255" i="2"/>
  <c r="AP254" i="2"/>
  <c r="BF482" i="2"/>
  <c r="BI481" i="2"/>
  <c r="BL481" i="2"/>
  <c r="BM481" i="2" s="1"/>
  <c r="AN363" i="2"/>
  <c r="AN150" i="2"/>
  <c r="AN149" i="2"/>
  <c r="AN435" i="2"/>
  <c r="AN139" i="2"/>
  <c r="AP314" i="2"/>
  <c r="AP345" i="2"/>
  <c r="AP344" i="2"/>
  <c r="AP395" i="2"/>
  <c r="AP451" i="2"/>
  <c r="AP450" i="2"/>
  <c r="AP441" i="2"/>
  <c r="AP34" i="2"/>
  <c r="AP33" i="2"/>
  <c r="AP238" i="2"/>
  <c r="AN285" i="2"/>
  <c r="AN439" i="2"/>
  <c r="AN438" i="2"/>
  <c r="AN328" i="2"/>
  <c r="AN263" i="2"/>
  <c r="AN262" i="2"/>
  <c r="AN257" i="2"/>
  <c r="AN256" i="2"/>
  <c r="AN269" i="2"/>
  <c r="AN268" i="2"/>
  <c r="AN26" i="2"/>
  <c r="AN95" i="2"/>
  <c r="AP59" i="2"/>
  <c r="AP317" i="2"/>
  <c r="AP61" i="2"/>
  <c r="AP88" i="2"/>
  <c r="AP367" i="2"/>
  <c r="AP118" i="2"/>
  <c r="AP117" i="2"/>
  <c r="AP351" i="2"/>
  <c r="T19" i="3"/>
  <c r="AG19" i="3" s="1"/>
  <c r="AN98" i="2"/>
  <c r="AN214" i="2"/>
  <c r="AN67" i="2"/>
  <c r="AN464" i="2"/>
  <c r="AN259" i="2"/>
  <c r="AN352" i="2"/>
  <c r="AN351" i="2"/>
  <c r="AN220" i="2"/>
  <c r="AN37" i="2"/>
  <c r="AN36" i="2"/>
  <c r="AN170" i="2"/>
  <c r="AN245" i="2"/>
  <c r="AN275" i="2"/>
  <c r="AN313" i="2"/>
  <c r="AN411" i="2"/>
  <c r="AN178" i="2"/>
  <c r="AN345" i="2"/>
  <c r="AN412" i="2"/>
  <c r="AN194" i="2"/>
  <c r="AN118" i="2"/>
  <c r="AN287" i="2"/>
  <c r="AN286" i="2"/>
  <c r="AN144" i="2"/>
  <c r="AN326" i="2"/>
  <c r="AN90" i="2"/>
  <c r="AN100" i="2"/>
  <c r="AN99" i="2"/>
  <c r="AN249" i="2"/>
  <c r="AN248" i="2"/>
  <c r="AN154" i="2"/>
  <c r="AN428" i="2"/>
  <c r="AN242" i="2"/>
  <c r="AN189" i="2"/>
  <c r="AN191" i="2"/>
  <c r="AN467" i="2"/>
  <c r="AN476" i="2"/>
  <c r="AN395" i="2"/>
  <c r="AN455" i="2"/>
  <c r="AN8" i="2"/>
  <c r="AN461" i="2"/>
  <c r="AN424" i="2"/>
  <c r="AN197" i="2"/>
  <c r="AN196" i="2"/>
  <c r="AN206" i="2"/>
  <c r="H68" i="7"/>
  <c r="D68" i="7" s="1"/>
  <c r="AP413" i="2"/>
  <c r="AP412" i="2"/>
  <c r="AP356" i="2"/>
  <c r="AP151" i="2"/>
  <c r="AP275" i="2"/>
  <c r="AP125" i="2"/>
  <c r="AP454" i="2"/>
  <c r="AP72" i="2"/>
  <c r="AP71" i="2"/>
  <c r="AP478" i="2"/>
  <c r="AP445" i="2"/>
  <c r="AP285" i="2"/>
  <c r="AP292" i="2"/>
  <c r="AP96" i="2"/>
  <c r="AP202" i="2"/>
  <c r="AP286" i="2"/>
  <c r="AP70" i="2"/>
  <c r="AP240" i="2"/>
  <c r="AP48" i="2"/>
  <c r="AP407" i="2"/>
  <c r="AP406" i="2"/>
  <c r="AP186" i="2"/>
  <c r="AP346" i="2"/>
  <c r="AP447" i="2"/>
  <c r="AP13" i="2"/>
  <c r="AP98" i="2"/>
  <c r="AP479" i="2"/>
  <c r="AP320" i="2"/>
  <c r="AP472" i="2"/>
  <c r="AP100" i="2"/>
  <c r="AP29" i="2"/>
  <c r="AP368" i="2"/>
  <c r="AP148" i="2"/>
  <c r="AP333" i="2"/>
  <c r="AP332" i="2"/>
  <c r="AP408" i="2"/>
  <c r="AP121" i="2"/>
  <c r="AP401" i="2"/>
  <c r="AP400" i="2"/>
  <c r="AP68" i="2"/>
  <c r="AP67" i="2"/>
  <c r="B55" i="6"/>
  <c r="R100" i="3"/>
  <c r="AD18" i="3"/>
  <c r="AE9" i="3"/>
  <c r="AG7" i="3"/>
  <c r="AT485" i="2"/>
  <c r="AU487" i="2"/>
  <c r="AT486" i="2"/>
  <c r="AU488" i="2"/>
  <c r="AV488" i="2" l="1"/>
  <c r="AV487" i="2"/>
  <c r="AV123" i="2"/>
  <c r="AV168" i="2"/>
  <c r="AV396" i="2"/>
  <c r="AV279" i="2"/>
  <c r="AV259" i="2"/>
  <c r="AV241" i="2"/>
  <c r="AV176" i="2"/>
  <c r="AV185" i="2"/>
  <c r="AV275" i="2"/>
  <c r="AV272" i="2"/>
  <c r="AV189" i="2"/>
  <c r="AV173" i="2"/>
  <c r="AV151" i="2"/>
  <c r="AV203" i="2"/>
  <c r="AV167" i="2"/>
  <c r="AV103" i="2"/>
  <c r="AV139" i="2"/>
  <c r="AV370" i="2"/>
  <c r="AV457" i="2"/>
  <c r="AV451" i="2"/>
  <c r="AV243" i="2"/>
  <c r="AV258" i="2"/>
  <c r="A10" i="2"/>
  <c r="AR10" i="2" s="1"/>
  <c r="AV260" i="2"/>
  <c r="AV51" i="2"/>
  <c r="AV365" i="2"/>
  <c r="AV73" i="2"/>
  <c r="AV163" i="2"/>
  <c r="AV172" i="2"/>
  <c r="AV320" i="2"/>
  <c r="AV278" i="2"/>
  <c r="AV255" i="2"/>
  <c r="AV436" i="2"/>
  <c r="AV89" i="2"/>
  <c r="AV53" i="2"/>
  <c r="AV352" i="2"/>
  <c r="AV124" i="2"/>
  <c r="AV24" i="2"/>
  <c r="AV252" i="2"/>
  <c r="AV347" i="2"/>
  <c r="AV227" i="2"/>
  <c r="AV389" i="2"/>
  <c r="AV224" i="2"/>
  <c r="AV338" i="2"/>
  <c r="AV387" i="2"/>
  <c r="AV239" i="2"/>
  <c r="AV463" i="2"/>
  <c r="AV356" i="2"/>
  <c r="AV460" i="2"/>
  <c r="AV244" i="2"/>
  <c r="AV250" i="2"/>
  <c r="AV7" i="2"/>
  <c r="AV469" i="2"/>
  <c r="AV184" i="2"/>
  <c r="AV231" i="2"/>
  <c r="AV304" i="2"/>
  <c r="AV143" i="2"/>
  <c r="AV368" i="2"/>
  <c r="AV348" i="2"/>
  <c r="AV63" i="2"/>
  <c r="AV362" i="2"/>
  <c r="AV406" i="2"/>
  <c r="AV408" i="2"/>
  <c r="AV341" i="2"/>
  <c r="AV150" i="2"/>
  <c r="AV170" i="2"/>
  <c r="AV414" i="2"/>
  <c r="AV98" i="2"/>
  <c r="AV288" i="2"/>
  <c r="AV271" i="2"/>
  <c r="AV340" i="2"/>
  <c r="AV379" i="2"/>
  <c r="AV461" i="2"/>
  <c r="AV181" i="2"/>
  <c r="AV161" i="2"/>
  <c r="AV310" i="2"/>
  <c r="AV382" i="2"/>
  <c r="AV475" i="2"/>
  <c r="AV434" i="2"/>
  <c r="AV343" i="2"/>
  <c r="AV428" i="2"/>
  <c r="AV155" i="2"/>
  <c r="AV418" i="2"/>
  <c r="AV342" i="2"/>
  <c r="AV441" i="2"/>
  <c r="AV208" i="2"/>
  <c r="AV149" i="2"/>
  <c r="AV100" i="2"/>
  <c r="AV334" i="2"/>
  <c r="AV458" i="2"/>
  <c r="AV295" i="2"/>
  <c r="AV221" i="2"/>
  <c r="AV369" i="2"/>
  <c r="AV443" i="2"/>
  <c r="AV359" i="2"/>
  <c r="AV286" i="2"/>
  <c r="AV445" i="2"/>
  <c r="AV180" i="2"/>
  <c r="AV50" i="2"/>
  <c r="AV450" i="2"/>
  <c r="AV269" i="2"/>
  <c r="AV308" i="2"/>
  <c r="AV470" i="2"/>
  <c r="AV400" i="2"/>
  <c r="AV75" i="2"/>
  <c r="AV327" i="2"/>
  <c r="AV371" i="2"/>
  <c r="AV25" i="2"/>
  <c r="AV317" i="2"/>
  <c r="AV384" i="2"/>
  <c r="AV452" i="2"/>
  <c r="AV459" i="2"/>
  <c r="AV21" i="2"/>
  <c r="AV373" i="2"/>
  <c r="AV284" i="2"/>
  <c r="AV376" i="2"/>
  <c r="AV14" i="2"/>
  <c r="AV87" i="2"/>
  <c r="AV361" i="2"/>
  <c r="AV138" i="2"/>
  <c r="AV206" i="2"/>
  <c r="AV378" i="2"/>
  <c r="AV420" i="2"/>
  <c r="AV319" i="2"/>
  <c r="AV345" i="2"/>
  <c r="AV117" i="2"/>
  <c r="AV390" i="2"/>
  <c r="AV32" i="2"/>
  <c r="AV108" i="2"/>
  <c r="AV45" i="2"/>
  <c r="AV435" i="2"/>
  <c r="AV318" i="2"/>
  <c r="AV82" i="2"/>
  <c r="AV230" i="2"/>
  <c r="AV42" i="2"/>
  <c r="AV454" i="2"/>
  <c r="AV405" i="2"/>
  <c r="AV156" i="2"/>
  <c r="AV67" i="2"/>
  <c r="AV375" i="2"/>
  <c r="AV293" i="2"/>
  <c r="AV119" i="2"/>
  <c r="AV62" i="2"/>
  <c r="AV31" i="2"/>
  <c r="AV39" i="2"/>
  <c r="AV228" i="2"/>
  <c r="AV349" i="2"/>
  <c r="AV357" i="2"/>
  <c r="AV70" i="2"/>
  <c r="AV27" i="2"/>
  <c r="AV323" i="2"/>
  <c r="AV254" i="2"/>
  <c r="AV33" i="2"/>
  <c r="AV191" i="2"/>
  <c r="AV148" i="2"/>
  <c r="AV188" i="2"/>
  <c r="AV302" i="2"/>
  <c r="AV114" i="2"/>
  <c r="AV64" i="2"/>
  <c r="AV380" i="2"/>
  <c r="AV130" i="2"/>
  <c r="AV328" i="2"/>
  <c r="AV44" i="2"/>
  <c r="AV395" i="2"/>
  <c r="AV107" i="2"/>
  <c r="AV285" i="2"/>
  <c r="AV465" i="2"/>
  <c r="AV113" i="2"/>
  <c r="AV215" i="2"/>
  <c r="AV225" i="2"/>
  <c r="AV211" i="2"/>
  <c r="AV28" i="2"/>
  <c r="AV55" i="2"/>
  <c r="AV47" i="2"/>
  <c r="AV424" i="2"/>
  <c r="AV68" i="2"/>
  <c r="AV118" i="2"/>
  <c r="AV246" i="2"/>
  <c r="AV474" i="2"/>
  <c r="AV233" i="2"/>
  <c r="AV12" i="2"/>
  <c r="AV360" i="2"/>
  <c r="AV186" i="2"/>
  <c r="AV131" i="2"/>
  <c r="AV473" i="2"/>
  <c r="AV10" i="2"/>
  <c r="AV238" i="2"/>
  <c r="AV15" i="2"/>
  <c r="AV449" i="2"/>
  <c r="AV17" i="2"/>
  <c r="AV407" i="2"/>
  <c r="AV421" i="2"/>
  <c r="AV56" i="2"/>
  <c r="AV120" i="2"/>
  <c r="AV274" i="2"/>
  <c r="AV335" i="2"/>
  <c r="AV147" i="2"/>
  <c r="AV194" i="2"/>
  <c r="AV249" i="2"/>
  <c r="AV140" i="2"/>
  <c r="AV236" i="2"/>
  <c r="AV440" i="2"/>
  <c r="AV426" i="2"/>
  <c r="AV6" i="2"/>
  <c r="AV169" i="2"/>
  <c r="AV213" i="2"/>
  <c r="AV283" i="2"/>
  <c r="AV266" i="2"/>
  <c r="AV88" i="2"/>
  <c r="AV392" i="2"/>
  <c r="AV209" i="2"/>
  <c r="AV339" i="2"/>
  <c r="AV104" i="2"/>
  <c r="AV126" i="2"/>
  <c r="AV192" i="2"/>
  <c r="AV314" i="2"/>
  <c r="AV287" i="2"/>
  <c r="AV72" i="2"/>
  <c r="AV324" i="2"/>
  <c r="AV29" i="2"/>
  <c r="AV136" i="2"/>
  <c r="AV398" i="2"/>
  <c r="AV210" i="2"/>
  <c r="AV251" i="2"/>
  <c r="AV394" i="2"/>
  <c r="AV204" i="2"/>
  <c r="AV481" i="2"/>
  <c r="AV484" i="2"/>
  <c r="AV425" i="2"/>
  <c r="AV472" i="2"/>
  <c r="AV121" i="2"/>
  <c r="AV86" i="2"/>
  <c r="AV193" i="2"/>
  <c r="AV336" i="2"/>
  <c r="AV65" i="2"/>
  <c r="AV81" i="2"/>
  <c r="AV433" i="2"/>
  <c r="AV83" i="2"/>
  <c r="AV299" i="2"/>
  <c r="AV202" i="2"/>
  <c r="AV49" i="2"/>
  <c r="AV165" i="2"/>
  <c r="AV438" i="2"/>
  <c r="AV80" i="2"/>
  <c r="AV146" i="2"/>
  <c r="AV432" i="2"/>
  <c r="AV464" i="2"/>
  <c r="AV448" i="2"/>
  <c r="AV40" i="2"/>
  <c r="AV280" i="2"/>
  <c r="AV374" i="2"/>
  <c r="AV412" i="2"/>
  <c r="AV415" i="2"/>
  <c r="AV388" i="2"/>
  <c r="AV229" i="2"/>
  <c r="AV177" i="2"/>
  <c r="AV84" i="2"/>
  <c r="AV462" i="2"/>
  <c r="AV264" i="2"/>
  <c r="AV468" i="2"/>
  <c r="AV486" i="2"/>
  <c r="AV305" i="2"/>
  <c r="AV30" i="2"/>
  <c r="AV383" i="2"/>
  <c r="AV333" i="2"/>
  <c r="AV402" i="2"/>
  <c r="AV35" i="2"/>
  <c r="AV90" i="2"/>
  <c r="AV19" i="2"/>
  <c r="AV18" i="2"/>
  <c r="AV222" i="2"/>
  <c r="AV358" i="2"/>
  <c r="AV294" i="2"/>
  <c r="AV298" i="2"/>
  <c r="AV466" i="2"/>
  <c r="AV337" i="2"/>
  <c r="AV160" i="2"/>
  <c r="AV419" i="2"/>
  <c r="AV226" i="2"/>
  <c r="AV13" i="2"/>
  <c r="AV61" i="2"/>
  <c r="AV171" i="2"/>
  <c r="AV331" i="2"/>
  <c r="AV351" i="2"/>
  <c r="AV166" i="2"/>
  <c r="AV262" i="2"/>
  <c r="AV77" i="2"/>
  <c r="AV48" i="2"/>
  <c r="AV99" i="2"/>
  <c r="AV164" i="2"/>
  <c r="AV416" i="2"/>
  <c r="AV218" i="2"/>
  <c r="AV329" i="2"/>
  <c r="AV367" i="2"/>
  <c r="AV220" i="2"/>
  <c r="AV456" i="2"/>
  <c r="AV467" i="2"/>
  <c r="AV447" i="2"/>
  <c r="AV377" i="2"/>
  <c r="AV196" i="2"/>
  <c r="AV306" i="2"/>
  <c r="AV145" i="2"/>
  <c r="AV23" i="2"/>
  <c r="AV355" i="2"/>
  <c r="AV153" i="2"/>
  <c r="AV141" i="2"/>
  <c r="AV313" i="2"/>
  <c r="AV444" i="2"/>
  <c r="AV128" i="2"/>
  <c r="AV307" i="2"/>
  <c r="AV26" i="2"/>
  <c r="AV237" i="2"/>
  <c r="AV478" i="2"/>
  <c r="AV22" i="2"/>
  <c r="AV257" i="2"/>
  <c r="AV152" i="2"/>
  <c r="AV71" i="2"/>
  <c r="AV273" i="2"/>
  <c r="AV409" i="2"/>
  <c r="AV58" i="2"/>
  <c r="AV442" i="2"/>
  <c r="AV321" i="2"/>
  <c r="AV102" i="2"/>
  <c r="AV144" i="2"/>
  <c r="AV201" i="2"/>
  <c r="AV485" i="2"/>
  <c r="AV482" i="2"/>
  <c r="AV158" i="2"/>
  <c r="AV479" i="2"/>
  <c r="AV96" i="2"/>
  <c r="AV174" i="2"/>
  <c r="AV277" i="2"/>
  <c r="AV471" i="2"/>
  <c r="AV79" i="2"/>
  <c r="AV129" i="2"/>
  <c r="AV301" i="2"/>
  <c r="AV54" i="2"/>
  <c r="AV116" i="2"/>
  <c r="AV66" i="2"/>
  <c r="AV422" i="2"/>
  <c r="AV60" i="2"/>
  <c r="AV309" i="2"/>
  <c r="AV182" i="2"/>
  <c r="AV265" i="2"/>
  <c r="AV439" i="2"/>
  <c r="AV76" i="2"/>
  <c r="AV385" i="2"/>
  <c r="AV282" i="2"/>
  <c r="AV198" i="2"/>
  <c r="AV430" i="2"/>
  <c r="AV9" i="2"/>
  <c r="AV411" i="2"/>
  <c r="AV417" i="2"/>
  <c r="AV423" i="2"/>
  <c r="AV43" i="2"/>
  <c r="AV253" i="2"/>
  <c r="AV256" i="2"/>
  <c r="AV38" i="2"/>
  <c r="AV354" i="2"/>
  <c r="AV268" i="2"/>
  <c r="AV59" i="2"/>
  <c r="AV353" i="2"/>
  <c r="AV455" i="2"/>
  <c r="AV132" i="2"/>
  <c r="AV316" i="2"/>
  <c r="AV135" i="2"/>
  <c r="AV403" i="2"/>
  <c r="AV300" i="2"/>
  <c r="AV133" i="2"/>
  <c r="AV36" i="2"/>
  <c r="AV429" i="2"/>
  <c r="AV205" i="2"/>
  <c r="AV346" i="2"/>
  <c r="AV267" i="2"/>
  <c r="AV57" i="2"/>
  <c r="AV261" i="2"/>
  <c r="AV11" i="2"/>
  <c r="AV41" i="2"/>
  <c r="AV190" i="2"/>
  <c r="AV92" i="2"/>
  <c r="AV16" i="2"/>
  <c r="AV247" i="2"/>
  <c r="AV234" i="2"/>
  <c r="AV46" i="2"/>
  <c r="AV427" i="2"/>
  <c r="AV332" i="2"/>
  <c r="AV137" i="2"/>
  <c r="AV312" i="2"/>
  <c r="AV101" i="2"/>
  <c r="AV175" i="2"/>
  <c r="AV296" i="2"/>
  <c r="AV303" i="2"/>
  <c r="AV207" i="2"/>
  <c r="AV330" i="2"/>
  <c r="AV106" i="2"/>
  <c r="AV199" i="2"/>
  <c r="AV127" i="2"/>
  <c r="AV386" i="2"/>
  <c r="AV187" i="2"/>
  <c r="AV197" i="2"/>
  <c r="AV311" i="2"/>
  <c r="AV93" i="2"/>
  <c r="AV105" i="2"/>
  <c r="AV142" i="2"/>
  <c r="AV235" i="2"/>
  <c r="AV52" i="2"/>
  <c r="AV281" i="2"/>
  <c r="AV476" i="2"/>
  <c r="AV200" i="2"/>
  <c r="AV326" i="2"/>
  <c r="AV292" i="2"/>
  <c r="AV74" i="2"/>
  <c r="AV94" i="2"/>
  <c r="AV20" i="2"/>
  <c r="AV8" i="2"/>
  <c r="AV393" i="2"/>
  <c r="AV219" i="2"/>
  <c r="AV372" i="2"/>
  <c r="AV325" i="2"/>
  <c r="AV391" i="2"/>
  <c r="AV480" i="2"/>
  <c r="AV195" i="2"/>
  <c r="AV85" i="2"/>
  <c r="AV413" i="2"/>
  <c r="AV240" i="2"/>
  <c r="AV364" i="2"/>
  <c r="AV232" i="2"/>
  <c r="AV263" i="2"/>
  <c r="AV297" i="2"/>
  <c r="AV183" i="2"/>
  <c r="AV214" i="2"/>
  <c r="AV109" i="2"/>
  <c r="AV404" i="2"/>
  <c r="AV69" i="2"/>
  <c r="AV134" i="2"/>
  <c r="AV410" i="2"/>
  <c r="AV125" i="2"/>
  <c r="AV381" i="2"/>
  <c r="AV95" i="2"/>
  <c r="AV366" i="2"/>
  <c r="AV115" i="2"/>
  <c r="AV270" i="2"/>
  <c r="AV315" i="2"/>
  <c r="AV446" i="2"/>
  <c r="AV157" i="2"/>
  <c r="AV242" i="2"/>
  <c r="AV111" i="2"/>
  <c r="AV212" i="2"/>
  <c r="AV276" i="2"/>
  <c r="AV179" i="2"/>
  <c r="AV290" i="2"/>
  <c r="AV34" i="2"/>
  <c r="AV483" i="2"/>
  <c r="AV178" i="2"/>
  <c r="AV217" i="2"/>
  <c r="AV291" i="2"/>
  <c r="AV223" i="2"/>
  <c r="AV399" i="2"/>
  <c r="AV159" i="2"/>
  <c r="AV431" i="2"/>
  <c r="AV78" i="2"/>
  <c r="AV37" i="2"/>
  <c r="AV350" i="2"/>
  <c r="AV401" i="2"/>
  <c r="AV97" i="2"/>
  <c r="AV289" i="2"/>
  <c r="AV154" i="2"/>
  <c r="AV162" i="2"/>
  <c r="AV437" i="2"/>
  <c r="AV453" i="2"/>
  <c r="AV363" i="2"/>
  <c r="AV91" i="2"/>
  <c r="AV216" i="2"/>
  <c r="AV344" i="2"/>
  <c r="AV248" i="2"/>
  <c r="AV110" i="2"/>
  <c r="AV397" i="2"/>
  <c r="AV112" i="2"/>
  <c r="AV245" i="2"/>
  <c r="AV477" i="2"/>
  <c r="AV122" i="2"/>
  <c r="B44" i="4"/>
  <c r="F34" i="4"/>
  <c r="D64" i="4"/>
  <c r="F35" i="4"/>
  <c r="L39" i="4" s="1"/>
  <c r="B53" i="6"/>
  <c r="AP488" i="2"/>
  <c r="AN485" i="2"/>
  <c r="AN486" i="2"/>
  <c r="AP487" i="2"/>
  <c r="B23" i="1"/>
  <c r="E22" i="1"/>
  <c r="C22" i="1"/>
  <c r="D22" i="1"/>
  <c r="AA20" i="3"/>
  <c r="AB19" i="3"/>
  <c r="AC19" i="3" s="1"/>
  <c r="H21" i="1"/>
  <c r="F21" i="1"/>
  <c r="BF483" i="2"/>
  <c r="BL482" i="2"/>
  <c r="BM482" i="2" s="1"/>
  <c r="BI482" i="2"/>
  <c r="C11" i="2"/>
  <c r="D12" i="2"/>
  <c r="B11" i="2"/>
  <c r="AS11" i="2"/>
  <c r="T20" i="3"/>
  <c r="N87" i="3"/>
  <c r="M85" i="3"/>
  <c r="AD19" i="3"/>
  <c r="AT487" i="2"/>
  <c r="AV489" i="2"/>
  <c r="AU489" i="2"/>
  <c r="A11" i="2" l="1"/>
  <c r="AR11" i="2" s="1"/>
  <c r="L38" i="4"/>
  <c r="G38" i="4"/>
  <c r="H38" i="4"/>
  <c r="N39" i="4"/>
  <c r="M39" i="4"/>
  <c r="AP489" i="2"/>
  <c r="AN487" i="2"/>
  <c r="AS12" i="2"/>
  <c r="B12" i="2"/>
  <c r="C12" i="2"/>
  <c r="D13" i="2"/>
  <c r="AB20" i="3"/>
  <c r="AC20" i="3" s="1"/>
  <c r="AA21" i="3"/>
  <c r="BF484" i="2"/>
  <c r="BI483" i="2"/>
  <c r="BL483" i="2"/>
  <c r="BM483" i="2" s="1"/>
  <c r="B24" i="1"/>
  <c r="E23" i="1"/>
  <c r="D23" i="1"/>
  <c r="C23" i="1"/>
  <c r="T21" i="3"/>
  <c r="T22" i="3" s="1"/>
  <c r="T23" i="3" s="1"/>
  <c r="T24" i="3" s="1"/>
  <c r="T25" i="3" s="1"/>
  <c r="T26" i="3" s="1"/>
  <c r="AG21" i="3"/>
  <c r="AE15" i="3"/>
  <c r="F22" i="1"/>
  <c r="H22" i="1"/>
  <c r="AD20" i="3"/>
  <c r="AV490" i="2"/>
  <c r="AT488" i="2"/>
  <c r="AU490" i="2"/>
  <c r="AE16" i="3" l="1"/>
  <c r="AE18" i="3"/>
  <c r="AE19" i="3"/>
  <c r="E64" i="4"/>
  <c r="N38" i="4"/>
  <c r="M38" i="4"/>
  <c r="L41" i="4"/>
  <c r="AN488" i="2"/>
  <c r="AP490" i="2"/>
  <c r="C24" i="1"/>
  <c r="E24" i="1"/>
  <c r="B25" i="1"/>
  <c r="D24" i="1"/>
  <c r="B13" i="2"/>
  <c r="C13" i="2"/>
  <c r="D14" i="2"/>
  <c r="AS13" i="2"/>
  <c r="F23" i="1"/>
  <c r="H23" i="1"/>
  <c r="BF485" i="2"/>
  <c r="BI484" i="2"/>
  <c r="BL484" i="2"/>
  <c r="BM484" i="2" s="1"/>
  <c r="T27" i="3"/>
  <c r="T28" i="3" s="1"/>
  <c r="T29" i="3" s="1"/>
  <c r="T30" i="3" s="1"/>
  <c r="T31" i="3" s="1"/>
  <c r="T32" i="3" s="1"/>
  <c r="T33" i="3" s="1"/>
  <c r="T34" i="3" s="1"/>
  <c r="T35" i="3" s="1"/>
  <c r="T36" i="3" s="1"/>
  <c r="T37" i="3" s="1"/>
  <c r="T38" i="3" s="1"/>
  <c r="AG20" i="3"/>
  <c r="A12" i="2"/>
  <c r="AR12" i="2" s="1"/>
  <c r="AE17" i="3"/>
  <c r="AA22" i="3"/>
  <c r="AB21" i="3"/>
  <c r="AC21" i="3" s="1"/>
  <c r="AD21" i="3"/>
  <c r="AE20" i="3"/>
  <c r="M41" i="4" l="1"/>
  <c r="K54" i="3"/>
  <c r="N41" i="4"/>
  <c r="P77" i="3"/>
  <c r="B14" i="2"/>
  <c r="AS14" i="2"/>
  <c r="D15" i="2"/>
  <c r="C14" i="2"/>
  <c r="A13" i="2"/>
  <c r="AR13" i="2" s="1"/>
  <c r="AB22" i="3"/>
  <c r="AC22" i="3" s="1"/>
  <c r="AA23" i="3"/>
  <c r="BF486" i="2"/>
  <c r="BI485" i="2"/>
  <c r="BL485" i="2"/>
  <c r="BM485" i="2" s="1"/>
  <c r="E25" i="1"/>
  <c r="C25" i="1"/>
  <c r="B26" i="1"/>
  <c r="D25" i="1"/>
  <c r="F24" i="1"/>
  <c r="H24" i="1"/>
  <c r="AE21" i="3"/>
  <c r="AD22" i="3"/>
  <c r="AT489" i="2"/>
  <c r="AU491" i="2"/>
  <c r="AV491" i="2"/>
  <c r="P78" i="3" l="1"/>
  <c r="R78" i="3"/>
  <c r="A14" i="2"/>
  <c r="AR14" i="2" s="1"/>
  <c r="BF487" i="2"/>
  <c r="BL486" i="2"/>
  <c r="BM486" i="2" s="1"/>
  <c r="BI486" i="2"/>
  <c r="AB23" i="3"/>
  <c r="AC23" i="3" s="1"/>
  <c r="AA24" i="3"/>
  <c r="C15" i="2"/>
  <c r="AS15" i="2"/>
  <c r="D16" i="2"/>
  <c r="B15" i="2"/>
  <c r="C26" i="1"/>
  <c r="B27" i="1"/>
  <c r="D26" i="1"/>
  <c r="E26" i="1"/>
  <c r="H25" i="1"/>
  <c r="F25" i="1"/>
  <c r="AD23" i="3"/>
  <c r="AE22" i="3"/>
  <c r="AT490" i="2"/>
  <c r="AU492" i="2"/>
  <c r="P80" i="3" l="1"/>
  <c r="R80" i="3"/>
  <c r="R79" i="3"/>
  <c r="G73" i="3" s="1"/>
  <c r="AP492" i="2"/>
  <c r="AN490" i="2"/>
  <c r="AB24" i="3"/>
  <c r="AC24" i="3" s="1"/>
  <c r="AA25" i="3"/>
  <c r="BF488" i="2"/>
  <c r="BI487" i="2"/>
  <c r="BL487" i="2"/>
  <c r="BM487" i="2" s="1"/>
  <c r="C27" i="1"/>
  <c r="E27" i="1"/>
  <c r="D27" i="1"/>
  <c r="B28" i="1"/>
  <c r="F26" i="1"/>
  <c r="H26" i="1"/>
  <c r="A15" i="2"/>
  <c r="AR15" i="2" s="1"/>
  <c r="C16" i="2"/>
  <c r="AS16" i="2"/>
  <c r="B16" i="2"/>
  <c r="D17" i="2"/>
  <c r="AE23" i="3"/>
  <c r="AD24" i="3"/>
  <c r="M73" i="3" l="1"/>
  <c r="BF489" i="2"/>
  <c r="BL488" i="2"/>
  <c r="BM488" i="2" s="1"/>
  <c r="BI488" i="2"/>
  <c r="D28" i="1"/>
  <c r="B29" i="1"/>
  <c r="E28" i="1"/>
  <c r="C28" i="1"/>
  <c r="AB25" i="3"/>
  <c r="AC25" i="3" s="1"/>
  <c r="AA26" i="3"/>
  <c r="AS17" i="2"/>
  <c r="C17" i="2"/>
  <c r="D18" i="2"/>
  <c r="B17" i="2"/>
  <c r="F27" i="1"/>
  <c r="H27" i="1"/>
  <c r="A16" i="2"/>
  <c r="AR16" i="2" s="1"/>
  <c r="AE24" i="3"/>
  <c r="AD25" i="3"/>
  <c r="AV492" i="2"/>
  <c r="AU493" i="2"/>
  <c r="AT491" i="2"/>
  <c r="AU494" i="2"/>
  <c r="AV493" i="2"/>
  <c r="AT492" i="2"/>
  <c r="AV494" i="2"/>
  <c r="AN491" i="2" l="1"/>
  <c r="AP493" i="2"/>
  <c r="AP494" i="2"/>
  <c r="AN492" i="2"/>
  <c r="E29" i="1"/>
  <c r="C29" i="1"/>
  <c r="B30" i="1"/>
  <c r="D29" i="1"/>
  <c r="AB26" i="3"/>
  <c r="AC26" i="3" s="1"/>
  <c r="AA27" i="3"/>
  <c r="BI489" i="2"/>
  <c r="BF490" i="2"/>
  <c r="BL489" i="2"/>
  <c r="BM489" i="2" s="1"/>
  <c r="H28" i="1"/>
  <c r="F28" i="1"/>
  <c r="A17" i="2"/>
  <c r="AR17" i="2" s="1"/>
  <c r="D19" i="2"/>
  <c r="C18" i="2"/>
  <c r="B18" i="2"/>
  <c r="AS18" i="2"/>
  <c r="AE25" i="3"/>
  <c r="AD26" i="3"/>
  <c r="AE26" i="3" s="1"/>
  <c r="A18" i="2" l="1"/>
  <c r="AR18" i="2" s="1"/>
  <c r="BF491" i="2"/>
  <c r="BL490" i="2"/>
  <c r="BM490" i="2" s="1"/>
  <c r="BI490" i="2"/>
  <c r="AA28" i="3"/>
  <c r="AB27" i="3"/>
  <c r="AC27" i="3" s="1"/>
  <c r="C19" i="2"/>
  <c r="D20" i="2"/>
  <c r="B19" i="2"/>
  <c r="AS19" i="2"/>
  <c r="B31" i="1"/>
  <c r="E30" i="1"/>
  <c r="C30" i="1"/>
  <c r="D30" i="1"/>
  <c r="F29" i="1"/>
  <c r="H29" i="1"/>
  <c r="D21" i="2" l="1"/>
  <c r="AS20" i="2"/>
  <c r="B20" i="2"/>
  <c r="C20" i="2"/>
  <c r="AA29" i="3"/>
  <c r="AB28" i="3"/>
  <c r="AC28" i="3" s="1"/>
  <c r="E31" i="1"/>
  <c r="D31" i="1"/>
  <c r="B32" i="1"/>
  <c r="C31" i="1"/>
  <c r="H30" i="1"/>
  <c r="F30" i="1"/>
  <c r="A19" i="2"/>
  <c r="AR19" i="2" s="1"/>
  <c r="BF492" i="2"/>
  <c r="BI491" i="2"/>
  <c r="BL491" i="2"/>
  <c r="BM491" i="2" s="1"/>
  <c r="AT493" i="2"/>
  <c r="AV495" i="2"/>
  <c r="AU495" i="2"/>
  <c r="AT494" i="2"/>
  <c r="AU496" i="2"/>
  <c r="AV496" i="2"/>
  <c r="AT495" i="2"/>
  <c r="AU497" i="2"/>
  <c r="AV497" i="2"/>
  <c r="AP497" i="2" l="1"/>
  <c r="AN495" i="2"/>
  <c r="AP495" i="2"/>
  <c r="AP496" i="2"/>
  <c r="AN493" i="2"/>
  <c r="AN494" i="2"/>
  <c r="BI492" i="2"/>
  <c r="BF493" i="2"/>
  <c r="BL492" i="2"/>
  <c r="BM492" i="2" s="1"/>
  <c r="F31" i="1"/>
  <c r="H31" i="1"/>
  <c r="A20" i="2"/>
  <c r="AR20" i="2" s="1"/>
  <c r="E32" i="1"/>
  <c r="C32" i="1"/>
  <c r="B33" i="1"/>
  <c r="D32" i="1"/>
  <c r="AB29" i="3"/>
  <c r="AC29" i="3" s="1"/>
  <c r="AA30" i="3"/>
  <c r="AS21" i="2"/>
  <c r="B21" i="2"/>
  <c r="D22" i="2"/>
  <c r="C21" i="2"/>
  <c r="AU498" i="2"/>
  <c r="AV498" i="2"/>
  <c r="AT496" i="2"/>
  <c r="AV499" i="2"/>
  <c r="AV500" i="2"/>
  <c r="A21" i="2" l="1"/>
  <c r="AR21" i="2" s="1"/>
  <c r="AN496" i="2"/>
  <c r="AP498" i="2"/>
  <c r="D23" i="2"/>
  <c r="B22" i="2"/>
  <c r="AS22" i="2"/>
  <c r="C22" i="2"/>
  <c r="H32" i="1"/>
  <c r="F32" i="1"/>
  <c r="BF494" i="2"/>
  <c r="BI493" i="2"/>
  <c r="BL493" i="2"/>
  <c r="BM493" i="2" s="1"/>
  <c r="AB30" i="3"/>
  <c r="AC30" i="3" s="1"/>
  <c r="AA31" i="3"/>
  <c r="C33" i="1"/>
  <c r="B34" i="1"/>
  <c r="D33" i="1"/>
  <c r="E33" i="1"/>
  <c r="AT497" i="2"/>
  <c r="AU499" i="2"/>
  <c r="AP499" i="2" l="1"/>
  <c r="AN497" i="2"/>
  <c r="BI494" i="2"/>
  <c r="BF495" i="2"/>
  <c r="BL494" i="2"/>
  <c r="BM494" i="2" s="1"/>
  <c r="E34" i="1"/>
  <c r="C34" i="1"/>
  <c r="D34" i="1"/>
  <c r="B35" i="1"/>
  <c r="H33" i="1"/>
  <c r="F33" i="1"/>
  <c r="A22" i="2"/>
  <c r="AR22" i="2" s="1"/>
  <c r="AA32" i="3"/>
  <c r="AB31" i="3"/>
  <c r="AC31" i="3" s="1"/>
  <c r="B23" i="2"/>
  <c r="D24" i="2"/>
  <c r="C23" i="2"/>
  <c r="AS23" i="2"/>
  <c r="D25" i="2" l="1"/>
  <c r="C24" i="2"/>
  <c r="AS24" i="2"/>
  <c r="B24" i="2"/>
  <c r="D35" i="1"/>
  <c r="C35" i="1"/>
  <c r="E35" i="1"/>
  <c r="B36" i="1"/>
  <c r="A23" i="2"/>
  <c r="AR23" i="2" s="1"/>
  <c r="H34" i="1"/>
  <c r="F34" i="1"/>
  <c r="AB32" i="3"/>
  <c r="AC32" i="3" s="1"/>
  <c r="AA33" i="3"/>
  <c r="BL495" i="2"/>
  <c r="BM495" i="2" s="1"/>
  <c r="BI495" i="2"/>
  <c r="BF496" i="2"/>
  <c r="A24" i="2" l="1"/>
  <c r="AR24" i="2" s="1"/>
  <c r="AA34" i="3"/>
  <c r="AB33" i="3"/>
  <c r="AC33" i="3" s="1"/>
  <c r="B37" i="1"/>
  <c r="D36" i="1"/>
  <c r="E36" i="1"/>
  <c r="C36" i="1"/>
  <c r="H35" i="1"/>
  <c r="F35" i="1"/>
  <c r="BI496" i="2"/>
  <c r="BL496" i="2"/>
  <c r="BM496" i="2" s="1"/>
  <c r="BF497" i="2"/>
  <c r="B25" i="2"/>
  <c r="D26" i="2"/>
  <c r="AS25" i="2"/>
  <c r="C25" i="2"/>
  <c r="H36" i="1" l="1"/>
  <c r="F36" i="1"/>
  <c r="C26" i="2"/>
  <c r="B26" i="2"/>
  <c r="D27" i="2"/>
  <c r="AS26" i="2"/>
  <c r="A25" i="2"/>
  <c r="AR25" i="2" s="1"/>
  <c r="BL497" i="2"/>
  <c r="BM497" i="2" s="1"/>
  <c r="BF498" i="2"/>
  <c r="BI497" i="2"/>
  <c r="D37" i="1"/>
  <c r="C37" i="1"/>
  <c r="B38" i="1"/>
  <c r="E37" i="1"/>
  <c r="AA35" i="3"/>
  <c r="AB34" i="3"/>
  <c r="AC34" i="3" s="1"/>
  <c r="A26" i="2" l="1"/>
  <c r="AR26" i="2" s="1"/>
  <c r="AA36" i="3"/>
  <c r="AB35" i="3"/>
  <c r="AC35" i="3" s="1"/>
  <c r="BI498" i="2"/>
  <c r="BF499" i="2"/>
  <c r="BL498" i="2"/>
  <c r="BM498" i="2" s="1"/>
  <c r="B39" i="1"/>
  <c r="C38" i="1"/>
  <c r="D38" i="1"/>
  <c r="E38" i="1"/>
  <c r="B27" i="2"/>
  <c r="D28" i="2"/>
  <c r="C27" i="2"/>
  <c r="AS27" i="2"/>
  <c r="H37" i="1"/>
  <c r="F37" i="1"/>
  <c r="AT498" i="2"/>
  <c r="AV503" i="2"/>
  <c r="AU500" i="2"/>
  <c r="AV504" i="2"/>
  <c r="AV505" i="2"/>
  <c r="AV507" i="2"/>
  <c r="AV501" i="2"/>
  <c r="AV502" i="2"/>
  <c r="AV506" i="2"/>
  <c r="AT499" i="2"/>
  <c r="AU501" i="2"/>
  <c r="AP501" i="2" l="1"/>
  <c r="AN498" i="2"/>
  <c r="AP500" i="2"/>
  <c r="AN499" i="2"/>
  <c r="H38" i="1"/>
  <c r="F38" i="1"/>
  <c r="D39" i="1"/>
  <c r="C39" i="1"/>
  <c r="E39" i="1"/>
  <c r="B40" i="1"/>
  <c r="AS28" i="2"/>
  <c r="B28" i="2"/>
  <c r="D29" i="2"/>
  <c r="C28" i="2"/>
  <c r="A27" i="2"/>
  <c r="AR27" i="2" s="1"/>
  <c r="BL499" i="2"/>
  <c r="BM499" i="2" s="1"/>
  <c r="BI499" i="2"/>
  <c r="BF500" i="2"/>
  <c r="AA37" i="3"/>
  <c r="AB36" i="3"/>
  <c r="AC36" i="3" s="1"/>
  <c r="AU502" i="2"/>
  <c r="AT500" i="2"/>
  <c r="AN500" i="2" l="1"/>
  <c r="AP502" i="2"/>
  <c r="F39" i="1"/>
  <c r="H39" i="1"/>
  <c r="C29" i="2"/>
  <c r="AS29" i="2"/>
  <c r="B29" i="2"/>
  <c r="D30" i="2"/>
  <c r="A28" i="2"/>
  <c r="AR28" i="2" s="1"/>
  <c r="AB37" i="3"/>
  <c r="AC37" i="3" s="1"/>
  <c r="AA38" i="3"/>
  <c r="BI500" i="2"/>
  <c r="BF501" i="2"/>
  <c r="BL500" i="2"/>
  <c r="BM500" i="2" s="1"/>
  <c r="E40" i="1"/>
  <c r="D40" i="1"/>
  <c r="C40" i="1"/>
  <c r="B41" i="1"/>
  <c r="A29" i="2" l="1"/>
  <c r="AR29" i="2" s="1"/>
  <c r="H40" i="1"/>
  <c r="F40" i="1"/>
  <c r="D31" i="2"/>
  <c r="B30" i="2"/>
  <c r="AS30" i="2"/>
  <c r="C30" i="2"/>
  <c r="BF502" i="2"/>
  <c r="BI501" i="2"/>
  <c r="BL501" i="2"/>
  <c r="BM501" i="2" s="1"/>
  <c r="AB38" i="3"/>
  <c r="AC38" i="3" s="1"/>
  <c r="AA39" i="3"/>
  <c r="B42" i="1"/>
  <c r="E41" i="1"/>
  <c r="C41" i="1"/>
  <c r="D41" i="1"/>
  <c r="AT501" i="2"/>
  <c r="AU503" i="2"/>
  <c r="A30" i="2" l="1"/>
  <c r="AR30" i="2" s="1"/>
  <c r="AP503" i="2"/>
  <c r="AN501" i="2"/>
  <c r="H41" i="1"/>
  <c r="F41" i="1"/>
  <c r="BF503" i="2"/>
  <c r="BL502" i="2"/>
  <c r="BM502" i="2" s="1"/>
  <c r="BI502" i="2"/>
  <c r="E42" i="1"/>
  <c r="C42" i="1"/>
  <c r="B43" i="1"/>
  <c r="D42" i="1"/>
  <c r="AS31" i="2"/>
  <c r="C31" i="2"/>
  <c r="B31" i="2"/>
  <c r="D32" i="2"/>
  <c r="AA40" i="3"/>
  <c r="AB39" i="3"/>
  <c r="AC39" i="3" s="1"/>
  <c r="A31" i="2" l="1"/>
  <c r="AR31" i="2" s="1"/>
  <c r="D33" i="2"/>
  <c r="B32" i="2"/>
  <c r="AS32" i="2"/>
  <c r="C32" i="2"/>
  <c r="C43" i="1"/>
  <c r="E43" i="1"/>
  <c r="D43" i="1"/>
  <c r="B44" i="1"/>
  <c r="H42" i="1"/>
  <c r="F42" i="1"/>
  <c r="AA41" i="3"/>
  <c r="AB40" i="3"/>
  <c r="AC40" i="3" s="1"/>
  <c r="BF504" i="2"/>
  <c r="BI503" i="2"/>
  <c r="BL503" i="2"/>
  <c r="BM503" i="2" s="1"/>
  <c r="B45" i="1" l="1"/>
  <c r="D44" i="1"/>
  <c r="C44" i="1"/>
  <c r="E44" i="1"/>
  <c r="BF505" i="2"/>
  <c r="BL504" i="2"/>
  <c r="BM504" i="2" s="1"/>
  <c r="BI504" i="2"/>
  <c r="AB41" i="3"/>
  <c r="AC41" i="3" s="1"/>
  <c r="AA42" i="3"/>
  <c r="A32" i="2"/>
  <c r="AR32" i="2" s="1"/>
  <c r="H43" i="1"/>
  <c r="F43" i="1"/>
  <c r="AS33" i="2"/>
  <c r="B33" i="2"/>
  <c r="D34" i="2"/>
  <c r="C33" i="2"/>
  <c r="AT502" i="2"/>
  <c r="AU504" i="2"/>
  <c r="A33" i="2" l="1"/>
  <c r="AR33" i="2" s="1"/>
  <c r="AP504" i="2"/>
  <c r="AN502" i="2"/>
  <c r="AS34" i="2"/>
  <c r="D35" i="2"/>
  <c r="C34" i="2"/>
  <c r="B34" i="2"/>
  <c r="BF506" i="2"/>
  <c r="BI505" i="2"/>
  <c r="BL505" i="2"/>
  <c r="BM505" i="2" s="1"/>
  <c r="H44" i="1"/>
  <c r="F44" i="1"/>
  <c r="AB42" i="3"/>
  <c r="AC42" i="3" s="1"/>
  <c r="AA43" i="3"/>
  <c r="B46" i="1"/>
  <c r="C45" i="1"/>
  <c r="E45" i="1"/>
  <c r="D45" i="1"/>
  <c r="A34" i="2" l="1"/>
  <c r="AR34" i="2" s="1"/>
  <c r="F45" i="1"/>
  <c r="H45" i="1"/>
  <c r="BF507" i="2"/>
  <c r="BI506" i="2"/>
  <c r="BL506" i="2"/>
  <c r="BM506" i="2" s="1"/>
  <c r="E46" i="1"/>
  <c r="C46" i="1"/>
  <c r="B47" i="1"/>
  <c r="D46" i="1"/>
  <c r="AA44" i="3"/>
  <c r="AB43" i="3"/>
  <c r="AC43" i="3" s="1"/>
  <c r="AS35" i="2"/>
  <c r="B35" i="2"/>
  <c r="D36" i="2"/>
  <c r="C35" i="2"/>
  <c r="A35" i="2" l="1"/>
  <c r="AR35" i="2" s="1"/>
  <c r="E47" i="1"/>
  <c r="D47" i="1"/>
  <c r="B48" i="1"/>
  <c r="C47" i="1"/>
  <c r="AA45" i="3"/>
  <c r="AB44" i="3"/>
  <c r="AC44" i="3" s="1"/>
  <c r="C36" i="2"/>
  <c r="AS36" i="2"/>
  <c r="B36" i="2"/>
  <c r="D37" i="2"/>
  <c r="H46" i="1"/>
  <c r="F46" i="1"/>
  <c r="BL507" i="2"/>
  <c r="BM507" i="2" s="1"/>
  <c r="BI507" i="2"/>
  <c r="BF508" i="2"/>
  <c r="A36" i="2" l="1"/>
  <c r="AR36" i="2" s="1"/>
  <c r="AB45" i="3"/>
  <c r="AC45" i="3" s="1"/>
  <c r="AA46" i="3"/>
  <c r="F47" i="1"/>
  <c r="H47" i="1"/>
  <c r="D38" i="2"/>
  <c r="C37" i="2"/>
  <c r="B37" i="2"/>
  <c r="AS37" i="2"/>
  <c r="D48" i="1"/>
  <c r="C48" i="1"/>
  <c r="E48" i="1"/>
  <c r="B49" i="1"/>
  <c r="BF509" i="2"/>
  <c r="BL508" i="2"/>
  <c r="BM508" i="2" s="1"/>
  <c r="BI508" i="2"/>
  <c r="AT503" i="2"/>
  <c r="AV515" i="2"/>
  <c r="AV511" i="2"/>
  <c r="AV517" i="2"/>
  <c r="AV521" i="2"/>
  <c r="AV509" i="2"/>
  <c r="AV520" i="2"/>
  <c r="AV514" i="2"/>
  <c r="AV518" i="2"/>
  <c r="AV523" i="2"/>
  <c r="AV522" i="2"/>
  <c r="AV510" i="2"/>
  <c r="AV519" i="2"/>
  <c r="AU505" i="2"/>
  <c r="AV508" i="2"/>
  <c r="AV516" i="2"/>
  <c r="AV512" i="2"/>
  <c r="AV513" i="2"/>
  <c r="AU506" i="2"/>
  <c r="AT504" i="2"/>
  <c r="AV524" i="2"/>
  <c r="A37" i="2" l="1"/>
  <c r="AR37" i="2" s="1"/>
  <c r="AP505" i="2"/>
  <c r="AP506" i="2"/>
  <c r="AN503" i="2"/>
  <c r="AN504" i="2"/>
  <c r="BL509" i="2"/>
  <c r="BM509" i="2" s="1"/>
  <c r="BF510" i="2"/>
  <c r="BI509" i="2"/>
  <c r="B50" i="1"/>
  <c r="D49" i="1"/>
  <c r="C49" i="1"/>
  <c r="E49" i="1"/>
  <c r="H48" i="1"/>
  <c r="F48" i="1"/>
  <c r="C38" i="2"/>
  <c r="D39" i="2"/>
  <c r="B38" i="2"/>
  <c r="AS38" i="2"/>
  <c r="AA47" i="3"/>
  <c r="AB46" i="3"/>
  <c r="AC46" i="3" s="1"/>
  <c r="A38" i="2" l="1"/>
  <c r="AR38" i="2" s="1"/>
  <c r="AB47" i="3"/>
  <c r="AC47" i="3" s="1"/>
  <c r="AA48" i="3"/>
  <c r="F49" i="1"/>
  <c r="H49" i="1"/>
  <c r="B51" i="1"/>
  <c r="C50" i="1"/>
  <c r="D50" i="1"/>
  <c r="E50" i="1"/>
  <c r="D40" i="2"/>
  <c r="C39" i="2"/>
  <c r="AS39" i="2"/>
  <c r="B39" i="2"/>
  <c r="BI510" i="2"/>
  <c r="BF511" i="2"/>
  <c r="BL510" i="2"/>
  <c r="BM510" i="2" s="1"/>
  <c r="AU507" i="2"/>
  <c r="AT505" i="2"/>
  <c r="AT506" i="2"/>
  <c r="AU508" i="2"/>
  <c r="A39" i="2" l="1"/>
  <c r="AR39" i="2" s="1"/>
  <c r="AN505" i="2"/>
  <c r="AP508" i="2"/>
  <c r="AN506" i="2"/>
  <c r="AP507" i="2"/>
  <c r="BL511" i="2"/>
  <c r="BM511" i="2" s="1"/>
  <c r="BI511" i="2"/>
  <c r="BF512" i="2"/>
  <c r="C51" i="1"/>
  <c r="B52" i="1"/>
  <c r="E51" i="1"/>
  <c r="D51" i="1"/>
  <c r="AA49" i="3"/>
  <c r="AB48" i="3"/>
  <c r="AC48" i="3"/>
  <c r="H50" i="1"/>
  <c r="F50" i="1"/>
  <c r="C40" i="2"/>
  <c r="AS40" i="2"/>
  <c r="D41" i="2"/>
  <c r="B40" i="2"/>
  <c r="AT507" i="2"/>
  <c r="AU509" i="2"/>
  <c r="A40" i="2" l="1"/>
  <c r="AR40" i="2" s="1"/>
  <c r="AP509" i="2"/>
  <c r="AN507" i="2"/>
  <c r="E52" i="1"/>
  <c r="B53" i="1"/>
  <c r="D52" i="1"/>
  <c r="C52" i="1"/>
  <c r="AB49" i="3"/>
  <c r="AC49" i="3" s="1"/>
  <c r="AA50" i="3"/>
  <c r="F51" i="1"/>
  <c r="H51" i="1"/>
  <c r="BF513" i="2"/>
  <c r="BL512" i="2"/>
  <c r="BM512" i="2" s="1"/>
  <c r="BI512" i="2"/>
  <c r="D42" i="2"/>
  <c r="AS41" i="2"/>
  <c r="B41" i="2"/>
  <c r="C41" i="2"/>
  <c r="AU510" i="2"/>
  <c r="AT508" i="2"/>
  <c r="AP510" i="2" l="1"/>
  <c r="AN508" i="2"/>
  <c r="AA51" i="3"/>
  <c r="AB50" i="3"/>
  <c r="AC50" i="3" s="1"/>
  <c r="AS42" i="2"/>
  <c r="C42" i="2"/>
  <c r="D43" i="2"/>
  <c r="B42" i="2"/>
  <c r="BF514" i="2"/>
  <c r="BI513" i="2"/>
  <c r="BL513" i="2"/>
  <c r="BM513" i="2" s="1"/>
  <c r="E53" i="1"/>
  <c r="D53" i="1"/>
  <c r="B54" i="1"/>
  <c r="C53" i="1"/>
  <c r="A41" i="2"/>
  <c r="AR41" i="2" s="1"/>
  <c r="H52" i="1"/>
  <c r="F52" i="1"/>
  <c r="BF515" i="2" l="1"/>
  <c r="BI514" i="2"/>
  <c r="BL514" i="2"/>
  <c r="BM514" i="2" s="1"/>
  <c r="A42" i="2"/>
  <c r="AR42" i="2" s="1"/>
  <c r="H53" i="1"/>
  <c r="F53" i="1"/>
  <c r="C43" i="2"/>
  <c r="AS43" i="2"/>
  <c r="D44" i="2"/>
  <c r="B43" i="2"/>
  <c r="D54" i="1"/>
  <c r="C54" i="1"/>
  <c r="B55" i="1"/>
  <c r="E54" i="1"/>
  <c r="AA52" i="3"/>
  <c r="AB51" i="3"/>
  <c r="AC51" i="3" s="1"/>
  <c r="AT509" i="2"/>
  <c r="AU511" i="2"/>
  <c r="AP511" i="2" l="1"/>
  <c r="AN509" i="2"/>
  <c r="AB52" i="3"/>
  <c r="AC52" i="3" s="1"/>
  <c r="AA53" i="3"/>
  <c r="D55" i="1"/>
  <c r="C55" i="1"/>
  <c r="E55" i="1"/>
  <c r="B56" i="1"/>
  <c r="F54" i="1"/>
  <c r="H54" i="1"/>
  <c r="A43" i="2"/>
  <c r="AR43" i="2" s="1"/>
  <c r="D45" i="2"/>
  <c r="AS44" i="2"/>
  <c r="C44" i="2"/>
  <c r="B44" i="2"/>
  <c r="BF516" i="2"/>
  <c r="BI515" i="2"/>
  <c r="BL515" i="2"/>
  <c r="BM515" i="2" s="1"/>
  <c r="AU512" i="2"/>
  <c r="AT510" i="2"/>
  <c r="AN510" i="2" l="1"/>
  <c r="AP512" i="2"/>
  <c r="BI516" i="2"/>
  <c r="BF517" i="2"/>
  <c r="BL516" i="2"/>
  <c r="BM516" i="2" s="1"/>
  <c r="D56" i="1"/>
  <c r="C56" i="1"/>
  <c r="E56" i="1"/>
  <c r="B57" i="1"/>
  <c r="A44" i="2"/>
  <c r="AR44" i="2" s="1"/>
  <c r="B45" i="2"/>
  <c r="C45" i="2"/>
  <c r="D46" i="2"/>
  <c r="AS45" i="2"/>
  <c r="AB53" i="3"/>
  <c r="AC53" i="3" s="1"/>
  <c r="AA54" i="3"/>
  <c r="H55" i="1"/>
  <c r="F55" i="1"/>
  <c r="A45" i="2" l="1"/>
  <c r="AR45" i="2" s="1"/>
  <c r="E57" i="1"/>
  <c r="C57" i="1"/>
  <c r="B58" i="1"/>
  <c r="D57" i="1"/>
  <c r="AA55" i="3"/>
  <c r="AB54" i="3"/>
  <c r="AC54" i="3" s="1"/>
  <c r="F56" i="1"/>
  <c r="H56" i="1"/>
  <c r="C46" i="2"/>
  <c r="D47" i="2"/>
  <c r="AS46" i="2"/>
  <c r="B46" i="2"/>
  <c r="BL517" i="2"/>
  <c r="BM517" i="2" s="1"/>
  <c r="BI517" i="2"/>
  <c r="BF518" i="2"/>
  <c r="A46" i="2" l="1"/>
  <c r="AR46" i="2" s="1"/>
  <c r="BI518" i="2"/>
  <c r="BL518" i="2"/>
  <c r="BM518" i="2" s="1"/>
  <c r="BF519" i="2"/>
  <c r="AS47" i="2"/>
  <c r="C47" i="2"/>
  <c r="D48" i="2"/>
  <c r="B47" i="2"/>
  <c r="C58" i="1"/>
  <c r="D58" i="1"/>
  <c r="E58" i="1"/>
  <c r="B59" i="1"/>
  <c r="H57" i="1"/>
  <c r="F57" i="1"/>
  <c r="AB55" i="3"/>
  <c r="AC55" i="3" s="1"/>
  <c r="AA56" i="3"/>
  <c r="AT511" i="2"/>
  <c r="AU513" i="2"/>
  <c r="A47" i="2" l="1"/>
  <c r="AR47" i="2" s="1"/>
  <c r="AP513" i="2"/>
  <c r="AN511" i="2"/>
  <c r="B48" i="2"/>
  <c r="AS48" i="2"/>
  <c r="C48" i="2"/>
  <c r="D49" i="2"/>
  <c r="AB56" i="3"/>
  <c r="AC56" i="3" s="1"/>
  <c r="AA57" i="3"/>
  <c r="B60" i="1"/>
  <c r="C59" i="1"/>
  <c r="E59" i="1"/>
  <c r="D59" i="1"/>
  <c r="BL519" i="2"/>
  <c r="BM519" i="2" s="1"/>
  <c r="BF520" i="2"/>
  <c r="BI519" i="2"/>
  <c r="F58" i="1"/>
  <c r="H58" i="1"/>
  <c r="AU514" i="2"/>
  <c r="AT512" i="2"/>
  <c r="AN512" i="2" l="1"/>
  <c r="AP514" i="2"/>
  <c r="C60" i="1"/>
  <c r="E60" i="1"/>
  <c r="D60" i="1"/>
  <c r="B61" i="1"/>
  <c r="AB57" i="3"/>
  <c r="AC57" i="3" s="1"/>
  <c r="AA58" i="3"/>
  <c r="BI520" i="2"/>
  <c r="BL520" i="2"/>
  <c r="BM520" i="2" s="1"/>
  <c r="BF521" i="2"/>
  <c r="C49" i="2"/>
  <c r="D50" i="2"/>
  <c r="B49" i="2"/>
  <c r="AS49" i="2"/>
  <c r="H59" i="1"/>
  <c r="F59" i="1"/>
  <c r="A48" i="2"/>
  <c r="AR48" i="2" s="1"/>
  <c r="A49" i="2" l="1"/>
  <c r="AR49" i="2" s="1"/>
  <c r="AB58" i="3"/>
  <c r="AC58" i="3" s="1"/>
  <c r="AA59" i="3"/>
  <c r="C61" i="1"/>
  <c r="B62" i="1"/>
  <c r="D61" i="1"/>
  <c r="E61" i="1"/>
  <c r="BF522" i="2"/>
  <c r="BL521" i="2"/>
  <c r="BM521" i="2" s="1"/>
  <c r="BI521" i="2"/>
  <c r="AS50" i="2"/>
  <c r="D51" i="2"/>
  <c r="C50" i="2"/>
  <c r="B50" i="2"/>
  <c r="F60" i="1"/>
  <c r="H60" i="1"/>
  <c r="AU515" i="2"/>
  <c r="AT513" i="2"/>
  <c r="AN513" i="2" l="1"/>
  <c r="AP515" i="2"/>
  <c r="BF523" i="2"/>
  <c r="BI522" i="2"/>
  <c r="BL522" i="2"/>
  <c r="BM522" i="2" s="1"/>
  <c r="A50" i="2"/>
  <c r="AR50" i="2" s="1"/>
  <c r="H61" i="1"/>
  <c r="F61" i="1"/>
  <c r="C62" i="1"/>
  <c r="D62" i="1"/>
  <c r="B63" i="1"/>
  <c r="E62" i="1"/>
  <c r="AB59" i="3"/>
  <c r="AC59" i="3" s="1"/>
  <c r="AA60" i="3"/>
  <c r="AS51" i="2"/>
  <c r="C51" i="2"/>
  <c r="B51" i="2"/>
  <c r="D52" i="2"/>
  <c r="A51" i="2" l="1"/>
  <c r="AR51" i="2" s="1"/>
  <c r="H62" i="1"/>
  <c r="F62" i="1"/>
  <c r="AA61" i="3"/>
  <c r="AB60" i="3"/>
  <c r="AC60" i="3" s="1"/>
  <c r="C52" i="2"/>
  <c r="AS52" i="2"/>
  <c r="D53" i="2"/>
  <c r="B52" i="2"/>
  <c r="C63" i="1"/>
  <c r="B64" i="1"/>
  <c r="D63" i="1"/>
  <c r="E63" i="1"/>
  <c r="BF524" i="2"/>
  <c r="BI523" i="2"/>
  <c r="BL523" i="2"/>
  <c r="BM523" i="2" s="1"/>
  <c r="AU516" i="2"/>
  <c r="AT514" i="2"/>
  <c r="AN514" i="2" l="1"/>
  <c r="AP516" i="2"/>
  <c r="AS53" i="2"/>
  <c r="B53" i="2"/>
  <c r="D54" i="2"/>
  <c r="C53" i="2"/>
  <c r="BF525" i="2"/>
  <c r="BI524" i="2"/>
  <c r="BL524" i="2"/>
  <c r="BM524" i="2" s="1"/>
  <c r="C64" i="1"/>
  <c r="B65" i="1"/>
  <c r="E64" i="1"/>
  <c r="D64" i="1"/>
  <c r="F63" i="1"/>
  <c r="H63" i="1"/>
  <c r="AA62" i="3"/>
  <c r="AB61" i="3"/>
  <c r="AC61" i="3" s="1"/>
  <c r="A52" i="2"/>
  <c r="AR52" i="2" s="1"/>
  <c r="D55" i="2" l="1"/>
  <c r="B54" i="2"/>
  <c r="AS54" i="2"/>
  <c r="C54" i="2"/>
  <c r="H64" i="1"/>
  <c r="F64" i="1"/>
  <c r="AB62" i="3"/>
  <c r="AC62" i="3" s="1"/>
  <c r="AA63" i="3"/>
  <c r="A53" i="2"/>
  <c r="AR53" i="2" s="1"/>
  <c r="BF526" i="2"/>
  <c r="BL525" i="2"/>
  <c r="BM525" i="2" s="1"/>
  <c r="BI525" i="2"/>
  <c r="C65" i="1"/>
  <c r="E65" i="1"/>
  <c r="D65" i="1"/>
  <c r="B66" i="1"/>
  <c r="AT515" i="2"/>
  <c r="AU517" i="2"/>
  <c r="AU518" i="2"/>
  <c r="AT516" i="2"/>
  <c r="AN516" i="2" l="1"/>
  <c r="AP517" i="2"/>
  <c r="AN515" i="2"/>
  <c r="AP518" i="2"/>
  <c r="H65" i="1"/>
  <c r="F65" i="1"/>
  <c r="BI526" i="2"/>
  <c r="BF527" i="2"/>
  <c r="BL526" i="2"/>
  <c r="BM526" i="2" s="1"/>
  <c r="A54" i="2"/>
  <c r="AR54" i="2" s="1"/>
  <c r="B67" i="1"/>
  <c r="C66" i="1"/>
  <c r="D66" i="1"/>
  <c r="E66" i="1"/>
  <c r="AB63" i="3"/>
  <c r="AC63" i="3" s="1"/>
  <c r="AA64" i="3"/>
  <c r="AS55" i="2"/>
  <c r="C55" i="2"/>
  <c r="B55" i="2"/>
  <c r="D56" i="2"/>
  <c r="A55" i="2" l="1"/>
  <c r="AR55" i="2" s="1"/>
  <c r="AB64" i="3"/>
  <c r="AC64" i="3" s="1"/>
  <c r="AA65" i="3"/>
  <c r="BL527" i="2"/>
  <c r="BM527" i="2" s="1"/>
  <c r="BF528" i="2"/>
  <c r="BI527" i="2"/>
  <c r="E67" i="1"/>
  <c r="C67" i="1"/>
  <c r="B68" i="1"/>
  <c r="D67" i="1"/>
  <c r="H66" i="1"/>
  <c r="F66" i="1"/>
  <c r="D57" i="2"/>
  <c r="C56" i="2"/>
  <c r="B56" i="2"/>
  <c r="AS56" i="2"/>
  <c r="A56" i="2" l="1"/>
  <c r="AR56" i="2" s="1"/>
  <c r="B69" i="1"/>
  <c r="E68" i="1"/>
  <c r="C68" i="1"/>
  <c r="D68" i="1"/>
  <c r="H67" i="1"/>
  <c r="F67" i="1"/>
  <c r="C57" i="2"/>
  <c r="B57" i="2"/>
  <c r="AS57" i="2"/>
  <c r="D58" i="2"/>
  <c r="BI528" i="2"/>
  <c r="BL528" i="2"/>
  <c r="BM528" i="2" s="1"/>
  <c r="BF529" i="2"/>
  <c r="AA66" i="3"/>
  <c r="AB65" i="3"/>
  <c r="AC65" i="3" s="1"/>
  <c r="AT517" i="2"/>
  <c r="AU519" i="2"/>
  <c r="AP519" i="2" l="1"/>
  <c r="AN517" i="2"/>
  <c r="A57" i="2"/>
  <c r="AR57" i="2" s="1"/>
  <c r="BL529" i="2"/>
  <c r="BM529" i="2" s="1"/>
  <c r="BI529" i="2"/>
  <c r="BF530" i="2"/>
  <c r="F68" i="1"/>
  <c r="H68" i="1"/>
  <c r="AA67" i="3"/>
  <c r="AB66" i="3"/>
  <c r="AC66" i="3" s="1"/>
  <c r="AS58" i="2"/>
  <c r="D59" i="2"/>
  <c r="B58" i="2"/>
  <c r="C58" i="2"/>
  <c r="D69" i="1"/>
  <c r="B70" i="1"/>
  <c r="C69" i="1"/>
  <c r="E69" i="1"/>
  <c r="AT518" i="2"/>
  <c r="AU520" i="2"/>
  <c r="AP520" i="2" l="1"/>
  <c r="AN518" i="2"/>
  <c r="A58" i="2"/>
  <c r="AR58" i="2" s="1"/>
  <c r="H69" i="1"/>
  <c r="F69" i="1"/>
  <c r="BF531" i="2"/>
  <c r="BI530" i="2"/>
  <c r="BL530" i="2"/>
  <c r="BM530" i="2" s="1"/>
  <c r="C70" i="1"/>
  <c r="D70" i="1"/>
  <c r="E70" i="1"/>
  <c r="B71" i="1"/>
  <c r="C59" i="2"/>
  <c r="D60" i="2"/>
  <c r="AS59" i="2"/>
  <c r="B59" i="2"/>
  <c r="AB67" i="3"/>
  <c r="AC67" i="3" s="1"/>
  <c r="AA68" i="3"/>
  <c r="A59" i="2" l="1"/>
  <c r="AR59" i="2" s="1"/>
  <c r="C60" i="2"/>
  <c r="AS60" i="2"/>
  <c r="D61" i="2"/>
  <c r="B60" i="2"/>
  <c r="BL531" i="2"/>
  <c r="BM531" i="2" s="1"/>
  <c r="BF532" i="2"/>
  <c r="BI531" i="2"/>
  <c r="AA69" i="3"/>
  <c r="AB68" i="3"/>
  <c r="AC68" i="3" s="1"/>
  <c r="H70" i="1"/>
  <c r="F70" i="1"/>
  <c r="E71" i="1"/>
  <c r="D71" i="1"/>
  <c r="B72" i="1"/>
  <c r="C71" i="1"/>
  <c r="A60" i="2" l="1"/>
  <c r="AR60" i="2" s="1"/>
  <c r="BF533" i="2"/>
  <c r="BI532" i="2"/>
  <c r="BL532" i="2"/>
  <c r="BM532" i="2" s="1"/>
  <c r="AB69" i="3"/>
  <c r="AC69" i="3" s="1"/>
  <c r="AA70" i="3"/>
  <c r="H71" i="1"/>
  <c r="F71" i="1"/>
  <c r="AS61" i="2"/>
  <c r="B61" i="2"/>
  <c r="D62" i="2"/>
  <c r="C61" i="2"/>
  <c r="B73" i="1"/>
  <c r="D72" i="1"/>
  <c r="E72" i="1"/>
  <c r="C72" i="1"/>
  <c r="AV525" i="2"/>
  <c r="AV528" i="2"/>
  <c r="AV529" i="2"/>
  <c r="AT519" i="2"/>
  <c r="AV531" i="2"/>
  <c r="AV527" i="2"/>
  <c r="AU521" i="2"/>
  <c r="AV530" i="2"/>
  <c r="AV532" i="2"/>
  <c r="AV526" i="2"/>
  <c r="AU522" i="2"/>
  <c r="AT520" i="2"/>
  <c r="AT521" i="2"/>
  <c r="AU523" i="2"/>
  <c r="AU524" i="2"/>
  <c r="AT522" i="2"/>
  <c r="AP521" i="2" l="1"/>
  <c r="AN522" i="2"/>
  <c r="AN521" i="2"/>
  <c r="AP524" i="2"/>
  <c r="AP522" i="2"/>
  <c r="AN519" i="2"/>
  <c r="AP523" i="2"/>
  <c r="AN520" i="2"/>
  <c r="A61" i="2"/>
  <c r="AR61" i="2" s="1"/>
  <c r="AB70" i="3"/>
  <c r="AC70" i="3" s="1"/>
  <c r="AA71" i="3"/>
  <c r="H72" i="1"/>
  <c r="F72" i="1"/>
  <c r="E73" i="1"/>
  <c r="C73" i="1"/>
  <c r="B74" i="1"/>
  <c r="D73" i="1"/>
  <c r="B62" i="2"/>
  <c r="C62" i="2"/>
  <c r="AS62" i="2"/>
  <c r="D63" i="2"/>
  <c r="BL533" i="2"/>
  <c r="BM533" i="2" s="1"/>
  <c r="BF534" i="2"/>
  <c r="BI533" i="2"/>
  <c r="AT523" i="2"/>
  <c r="AU525" i="2"/>
  <c r="AP525" i="2" l="1"/>
  <c r="AN523" i="2"/>
  <c r="F73" i="1"/>
  <c r="H73" i="1"/>
  <c r="C74" i="1"/>
  <c r="E74" i="1"/>
  <c r="B75" i="1"/>
  <c r="D74" i="1"/>
  <c r="AS63" i="2"/>
  <c r="C63" i="2"/>
  <c r="D64" i="2"/>
  <c r="B63" i="2"/>
  <c r="AB71" i="3"/>
  <c r="AC71" i="3" s="1"/>
  <c r="AA72" i="3"/>
  <c r="A62" i="2"/>
  <c r="AR62" i="2" s="1"/>
  <c r="BI534" i="2"/>
  <c r="BF535" i="2"/>
  <c r="BL534" i="2"/>
  <c r="BM534" i="2" s="1"/>
  <c r="AV533" i="2"/>
  <c r="AV536" i="2"/>
  <c r="AV551" i="2"/>
  <c r="AV540" i="2"/>
  <c r="AV557" i="2"/>
  <c r="AV534" i="2"/>
  <c r="AV550" i="2"/>
  <c r="AV555" i="2"/>
  <c r="AV552" i="2"/>
  <c r="AV559" i="2"/>
  <c r="AV556" i="2"/>
  <c r="AV539" i="2"/>
  <c r="AV553" i="2"/>
  <c r="AV558" i="2"/>
  <c r="AV548" i="2"/>
  <c r="AV561" i="2"/>
  <c r="AV554" i="2"/>
  <c r="AV538" i="2"/>
  <c r="AV543" i="2"/>
  <c r="AV537" i="2"/>
  <c r="AT524" i="2"/>
  <c r="AV544" i="2"/>
  <c r="AV549" i="2"/>
  <c r="AV541" i="2"/>
  <c r="AV545" i="2"/>
  <c r="AV547" i="2"/>
  <c r="AV535" i="2"/>
  <c r="AV542" i="2"/>
  <c r="AV560" i="2"/>
  <c r="AU526" i="2"/>
  <c r="AV546" i="2"/>
  <c r="AP526" i="2" l="1"/>
  <c r="AN524" i="2"/>
  <c r="AB72" i="3"/>
  <c r="AC72" i="3" s="1"/>
  <c r="AA73" i="3"/>
  <c r="C75" i="1"/>
  <c r="D75" i="1"/>
  <c r="E75" i="1"/>
  <c r="B76" i="1"/>
  <c r="BL535" i="2"/>
  <c r="BM535" i="2" s="1"/>
  <c r="BF536" i="2"/>
  <c r="BI535" i="2"/>
  <c r="A63" i="2"/>
  <c r="AR63" i="2" s="1"/>
  <c r="H74" i="1"/>
  <c r="F74" i="1"/>
  <c r="D65" i="2"/>
  <c r="AS64" i="2"/>
  <c r="B64" i="2"/>
  <c r="C64" i="2"/>
  <c r="AT525" i="2"/>
  <c r="AU527" i="2"/>
  <c r="AP527" i="2" l="1"/>
  <c r="AN525" i="2"/>
  <c r="A64" i="2"/>
  <c r="AR64" i="2" s="1"/>
  <c r="C65" i="2"/>
  <c r="B65" i="2"/>
  <c r="D66" i="2"/>
  <c r="AS65" i="2"/>
  <c r="AA74" i="3"/>
  <c r="AB73" i="3"/>
  <c r="AC73" i="3" s="1"/>
  <c r="F75" i="1"/>
  <c r="H75" i="1"/>
  <c r="D76" i="1"/>
  <c r="E76" i="1"/>
  <c r="C76" i="1"/>
  <c r="B77" i="1"/>
  <c r="BF537" i="2"/>
  <c r="BL536" i="2"/>
  <c r="BM536" i="2" s="1"/>
  <c r="BI536" i="2"/>
  <c r="AT526" i="2"/>
  <c r="AU528" i="2"/>
  <c r="A65" i="2" l="1"/>
  <c r="AR65" i="2" s="1"/>
  <c r="BL537" i="2"/>
  <c r="BM537" i="2" s="1"/>
  <c r="BF538" i="2"/>
  <c r="BI537" i="2"/>
  <c r="AB74" i="3"/>
  <c r="AC74" i="3" s="1"/>
  <c r="AA75" i="3"/>
  <c r="AS66" i="2"/>
  <c r="B66" i="2"/>
  <c r="D67" i="2"/>
  <c r="C66" i="2"/>
  <c r="H76" i="1"/>
  <c r="F76" i="1"/>
  <c r="D77" i="1"/>
  <c r="B78" i="1"/>
  <c r="C77" i="1"/>
  <c r="E77" i="1"/>
  <c r="A66" i="2" l="1"/>
  <c r="AR66" i="2" s="1"/>
  <c r="AA76" i="3"/>
  <c r="AB75" i="3"/>
  <c r="AC75" i="3" s="1"/>
  <c r="F77" i="1"/>
  <c r="H77" i="1"/>
  <c r="B79" i="1"/>
  <c r="D78" i="1"/>
  <c r="E78" i="1"/>
  <c r="C78" i="1"/>
  <c r="BI538" i="2"/>
  <c r="BL538" i="2"/>
  <c r="BM538" i="2" s="1"/>
  <c r="BF539" i="2"/>
  <c r="C67" i="2"/>
  <c r="AS67" i="2"/>
  <c r="D68" i="2"/>
  <c r="B67" i="2"/>
  <c r="AU529" i="2"/>
  <c r="AT527" i="2"/>
  <c r="AN527" i="2" l="1"/>
  <c r="AP529" i="2"/>
  <c r="A67" i="2"/>
  <c r="AR67" i="2" s="1"/>
  <c r="E79" i="1"/>
  <c r="D79" i="1"/>
  <c r="C79" i="1"/>
  <c r="B80" i="1"/>
  <c r="D69" i="2"/>
  <c r="AS68" i="2"/>
  <c r="B68" i="2"/>
  <c r="C68" i="2"/>
  <c r="BL539" i="2"/>
  <c r="BM539" i="2" s="1"/>
  <c r="BI539" i="2"/>
  <c r="BF540" i="2"/>
  <c r="H78" i="1"/>
  <c r="F78" i="1"/>
  <c r="AB76" i="3"/>
  <c r="AC76" i="3" s="1"/>
  <c r="AA77" i="3"/>
  <c r="AU530" i="2"/>
  <c r="AT528" i="2"/>
  <c r="AT529" i="2"/>
  <c r="AU531" i="2"/>
  <c r="A68" i="2" l="1"/>
  <c r="AR68" i="2" s="1"/>
  <c r="E80" i="1"/>
  <c r="C80" i="1"/>
  <c r="B81" i="1"/>
  <c r="D80" i="1"/>
  <c r="BF541" i="2"/>
  <c r="BI540" i="2"/>
  <c r="BL540" i="2"/>
  <c r="BM540" i="2" s="1"/>
  <c r="H79" i="1"/>
  <c r="F79" i="1"/>
  <c r="AA78" i="3"/>
  <c r="AB77" i="3"/>
  <c r="AC77" i="3" s="1"/>
  <c r="AS69" i="2"/>
  <c r="B69" i="2"/>
  <c r="D70" i="2"/>
  <c r="C69" i="2"/>
  <c r="A69" i="2" l="1"/>
  <c r="AR69" i="2" s="1"/>
  <c r="BF542" i="2"/>
  <c r="BL541" i="2"/>
  <c r="BM541" i="2" s="1"/>
  <c r="BI541" i="2"/>
  <c r="B70" i="2"/>
  <c r="C70" i="2"/>
  <c r="AS70" i="2"/>
  <c r="D71" i="2"/>
  <c r="H80" i="1"/>
  <c r="F80" i="1"/>
  <c r="AA79" i="3"/>
  <c r="AB78" i="3"/>
  <c r="AC78" i="3" s="1"/>
  <c r="C81" i="1"/>
  <c r="E81" i="1"/>
  <c r="D81" i="1"/>
  <c r="B82" i="1"/>
  <c r="AU532" i="2"/>
  <c r="AT530" i="2"/>
  <c r="B71" i="2" l="1"/>
  <c r="AS71" i="2"/>
  <c r="D72" i="2"/>
  <c r="C71" i="2"/>
  <c r="A70" i="2"/>
  <c r="AR70" i="2" s="1"/>
  <c r="AB79" i="3"/>
  <c r="AC79" i="3" s="1"/>
  <c r="AA80" i="3"/>
  <c r="C82" i="1"/>
  <c r="B83" i="1"/>
  <c r="D82" i="1"/>
  <c r="E82" i="1"/>
  <c r="F81" i="1"/>
  <c r="H81" i="1"/>
  <c r="BI542" i="2"/>
  <c r="BL542" i="2"/>
  <c r="BM542" i="2" s="1"/>
  <c r="BF543" i="2"/>
  <c r="AU533" i="2"/>
  <c r="AT531" i="2"/>
  <c r="AA81" i="3" l="1"/>
  <c r="AB80" i="3"/>
  <c r="AC80" i="3" s="1"/>
  <c r="C72" i="2"/>
  <c r="B72" i="2"/>
  <c r="D73" i="2"/>
  <c r="AS72" i="2"/>
  <c r="E83" i="1"/>
  <c r="D83" i="1"/>
  <c r="B84" i="1"/>
  <c r="C83" i="1"/>
  <c r="BL543" i="2"/>
  <c r="BM543" i="2" s="1"/>
  <c r="BI543" i="2"/>
  <c r="BF544" i="2"/>
  <c r="F82" i="1"/>
  <c r="H82" i="1"/>
  <c r="A71" i="2"/>
  <c r="AR71" i="2" s="1"/>
  <c r="AT532" i="2"/>
  <c r="AU534" i="2"/>
  <c r="AT533" i="2"/>
  <c r="AU535" i="2"/>
  <c r="A72" i="2" l="1"/>
  <c r="AR72" i="2" s="1"/>
  <c r="BI544" i="2"/>
  <c r="BL544" i="2"/>
  <c r="BM544" i="2" s="1"/>
  <c r="BF545" i="2"/>
  <c r="AS73" i="2"/>
  <c r="C73" i="2"/>
  <c r="B73" i="2"/>
  <c r="D74" i="2"/>
  <c r="F83" i="1"/>
  <c r="H83" i="1"/>
  <c r="C84" i="1"/>
  <c r="B85" i="1"/>
  <c r="E84" i="1"/>
  <c r="D84" i="1"/>
  <c r="AA82" i="3"/>
  <c r="AB81" i="3"/>
  <c r="AC81" i="3" s="1"/>
  <c r="C74" i="2" l="1"/>
  <c r="D75" i="2"/>
  <c r="B74" i="2"/>
  <c r="AS74" i="2"/>
  <c r="AB82" i="3"/>
  <c r="AC82" i="3" s="1"/>
  <c r="AA83" i="3"/>
  <c r="A73" i="2"/>
  <c r="AR73" i="2" s="1"/>
  <c r="C85" i="1"/>
  <c r="E85" i="1"/>
  <c r="D85" i="1"/>
  <c r="B86" i="1"/>
  <c r="BI545" i="2"/>
  <c r="BL545" i="2"/>
  <c r="BM545" i="2" s="1"/>
  <c r="BF546" i="2"/>
  <c r="H84" i="1"/>
  <c r="F84" i="1"/>
  <c r="AT534" i="2"/>
  <c r="AU536" i="2"/>
  <c r="AP536" i="2" l="1"/>
  <c r="AN534" i="2"/>
  <c r="A74" i="2"/>
  <c r="AR74" i="2" s="1"/>
  <c r="BI546" i="2"/>
  <c r="BF547" i="2"/>
  <c r="BL546" i="2"/>
  <c r="BM546" i="2" s="1"/>
  <c r="AB83" i="3"/>
  <c r="AC83" i="3" s="1"/>
  <c r="AA84" i="3"/>
  <c r="C75" i="2"/>
  <c r="B75" i="2"/>
  <c r="AS75" i="2"/>
  <c r="D76" i="2"/>
  <c r="C86" i="1"/>
  <c r="B87" i="1"/>
  <c r="E86" i="1"/>
  <c r="D86" i="1"/>
  <c r="F85" i="1"/>
  <c r="H85" i="1"/>
  <c r="A75" i="2" l="1"/>
  <c r="AR75" i="2" s="1"/>
  <c r="AA85" i="3"/>
  <c r="AB84" i="3"/>
  <c r="AC84" i="3" s="1"/>
  <c r="F86" i="1"/>
  <c r="H86" i="1"/>
  <c r="B76" i="2"/>
  <c r="AS76" i="2"/>
  <c r="C76" i="2"/>
  <c r="D77" i="2"/>
  <c r="BI547" i="2"/>
  <c r="BF548" i="2"/>
  <c r="BL547" i="2"/>
  <c r="BM547" i="2" s="1"/>
  <c r="C87" i="1"/>
  <c r="E87" i="1"/>
  <c r="D87" i="1"/>
  <c r="B88" i="1"/>
  <c r="AU537" i="2"/>
  <c r="AT535" i="2"/>
  <c r="AT536" i="2"/>
  <c r="AU538" i="2"/>
  <c r="A76" i="2" l="1"/>
  <c r="AR76" i="2" s="1"/>
  <c r="E88" i="1"/>
  <c r="C88" i="1"/>
  <c r="B89" i="1"/>
  <c r="D88" i="1"/>
  <c r="F87" i="1"/>
  <c r="H87" i="1"/>
  <c r="BF549" i="2"/>
  <c r="BI548" i="2"/>
  <c r="BL548" i="2"/>
  <c r="BM548" i="2" s="1"/>
  <c r="B77" i="2"/>
  <c r="C77" i="2"/>
  <c r="D78" i="2"/>
  <c r="AS77" i="2"/>
  <c r="AB85" i="3"/>
  <c r="AC85" i="3" s="1"/>
  <c r="AA86" i="3"/>
  <c r="A77" i="2" l="1"/>
  <c r="AR77" i="2" s="1"/>
  <c r="H88" i="1"/>
  <c r="F88" i="1"/>
  <c r="C89" i="1"/>
  <c r="E89" i="1"/>
  <c r="B90" i="1"/>
  <c r="D89" i="1"/>
  <c r="BI549" i="2"/>
  <c r="BL549" i="2"/>
  <c r="BM549" i="2" s="1"/>
  <c r="BF550" i="2"/>
  <c r="C78" i="2"/>
  <c r="AS78" i="2"/>
  <c r="B78" i="2"/>
  <c r="D79" i="2"/>
  <c r="AB86" i="3"/>
  <c r="AC86" i="3" s="1"/>
  <c r="AA87" i="3"/>
  <c r="AU539" i="2"/>
  <c r="AT537" i="2"/>
  <c r="AP539" i="2" l="1"/>
  <c r="AN537" i="2"/>
  <c r="A78" i="2"/>
  <c r="AR78" i="2" s="1"/>
  <c r="B79" i="2"/>
  <c r="D80" i="2"/>
  <c r="AS79" i="2"/>
  <c r="C79" i="2"/>
  <c r="C90" i="1"/>
  <c r="E90" i="1"/>
  <c r="B91" i="1"/>
  <c r="D90" i="1"/>
  <c r="AB87" i="3"/>
  <c r="AC87" i="3" s="1"/>
  <c r="AA88" i="3"/>
  <c r="H89" i="1"/>
  <c r="F89" i="1"/>
  <c r="BI550" i="2"/>
  <c r="BF551" i="2"/>
  <c r="BL550" i="2"/>
  <c r="BM550" i="2" s="1"/>
  <c r="BL551" i="2" l="1"/>
  <c r="BM551" i="2" s="1"/>
  <c r="BI551" i="2"/>
  <c r="BF552" i="2"/>
  <c r="D91" i="1"/>
  <c r="E91" i="1"/>
  <c r="C91" i="1"/>
  <c r="B92" i="1"/>
  <c r="AB88" i="3"/>
  <c r="AC88" i="3" s="1"/>
  <c r="AA89" i="3"/>
  <c r="B80" i="2"/>
  <c r="D81" i="2"/>
  <c r="C80" i="2"/>
  <c r="AS80" i="2"/>
  <c r="F90" i="1"/>
  <c r="H90" i="1"/>
  <c r="A79" i="2"/>
  <c r="AR79" i="2" s="1"/>
  <c r="H91" i="1" l="1"/>
  <c r="F91" i="1"/>
  <c r="A80" i="2"/>
  <c r="AR80" i="2" s="1"/>
  <c r="BF553" i="2"/>
  <c r="BL552" i="2"/>
  <c r="BM552" i="2" s="1"/>
  <c r="BI552" i="2"/>
  <c r="E92" i="1"/>
  <c r="C92" i="1"/>
  <c r="B93" i="1"/>
  <c r="D92" i="1"/>
  <c r="D82" i="2"/>
  <c r="B81" i="2"/>
  <c r="C81" i="2"/>
  <c r="AS81" i="2"/>
  <c r="AB89" i="3"/>
  <c r="AC89" i="3" s="1"/>
  <c r="AA90" i="3"/>
  <c r="AT538" i="2"/>
  <c r="AU540" i="2"/>
  <c r="AP540" i="2" l="1"/>
  <c r="AN538" i="2"/>
  <c r="A81" i="2"/>
  <c r="AR81" i="2" s="1"/>
  <c r="C82" i="2"/>
  <c r="D83" i="2"/>
  <c r="B82" i="2"/>
  <c r="AS82" i="2"/>
  <c r="BF554" i="2"/>
  <c r="BI553" i="2"/>
  <c r="BL553" i="2"/>
  <c r="BM553" i="2" s="1"/>
  <c r="F92" i="1"/>
  <c r="H92" i="1"/>
  <c r="AB90" i="3"/>
  <c r="AC90" i="3" s="1"/>
  <c r="AA91" i="3"/>
  <c r="E93" i="1"/>
  <c r="C93" i="1"/>
  <c r="B94" i="1"/>
  <c r="D93" i="1"/>
  <c r="AU541" i="2"/>
  <c r="AT539" i="2"/>
  <c r="AU542" i="2"/>
  <c r="AT540" i="2"/>
  <c r="AT541" i="2"/>
  <c r="AU543" i="2"/>
  <c r="AN541" i="2" l="1"/>
  <c r="AN539" i="2"/>
  <c r="AP541" i="2"/>
  <c r="AP542" i="2"/>
  <c r="AN540" i="2"/>
  <c r="AP543" i="2"/>
  <c r="A82" i="2"/>
  <c r="AR82" i="2" s="1"/>
  <c r="D94" i="1"/>
  <c r="B95" i="1"/>
  <c r="E94" i="1"/>
  <c r="C94" i="1"/>
  <c r="AS83" i="2"/>
  <c r="C83" i="2"/>
  <c r="B83" i="2"/>
  <c r="D84" i="2"/>
  <c r="F93" i="1"/>
  <c r="H93" i="1"/>
  <c r="BF555" i="2"/>
  <c r="BI554" i="2"/>
  <c r="BL554" i="2"/>
  <c r="BM554" i="2" s="1"/>
  <c r="AA92" i="3"/>
  <c r="AB91" i="3"/>
  <c r="AC91" i="3" s="1"/>
  <c r="A83" i="2" l="1"/>
  <c r="AR83" i="2" s="1"/>
  <c r="AS84" i="2"/>
  <c r="C84" i="2"/>
  <c r="B84" i="2"/>
  <c r="D85" i="2"/>
  <c r="AB92" i="3"/>
  <c r="AC92" i="3" s="1"/>
  <c r="AA93" i="3"/>
  <c r="F94" i="1"/>
  <c r="H94" i="1"/>
  <c r="BF556" i="2"/>
  <c r="BI555" i="2"/>
  <c r="BL555" i="2"/>
  <c r="BM555" i="2" s="1"/>
  <c r="B96" i="1"/>
  <c r="C95" i="1"/>
  <c r="E95" i="1"/>
  <c r="D95" i="1"/>
  <c r="AU544" i="2"/>
  <c r="AT542" i="2"/>
  <c r="A84" i="2" l="1"/>
  <c r="AR84" i="2" s="1"/>
  <c r="AB93" i="3"/>
  <c r="AC93" i="3" s="1"/>
  <c r="AA94" i="3"/>
  <c r="H95" i="1"/>
  <c r="F95" i="1"/>
  <c r="AS85" i="2"/>
  <c r="D86" i="2"/>
  <c r="B85" i="2"/>
  <c r="C85" i="2"/>
  <c r="BF557" i="2"/>
  <c r="BL556" i="2"/>
  <c r="BM556" i="2" s="1"/>
  <c r="BI556" i="2"/>
  <c r="C96" i="1"/>
  <c r="B97" i="1"/>
  <c r="D96" i="1"/>
  <c r="E96" i="1"/>
  <c r="A85" i="2" l="1"/>
  <c r="AR85" i="2" s="1"/>
  <c r="B86" i="2"/>
  <c r="C86" i="2"/>
  <c r="D87" i="2"/>
  <c r="AS86" i="2"/>
  <c r="B98" i="1"/>
  <c r="C97" i="1"/>
  <c r="D97" i="1"/>
  <c r="E97" i="1"/>
  <c r="AA95" i="3"/>
  <c r="AB94" i="3"/>
  <c r="AC94" i="3" s="1"/>
  <c r="BI557" i="2"/>
  <c r="BL557" i="2"/>
  <c r="BM557" i="2" s="1"/>
  <c r="BF558" i="2"/>
  <c r="H96" i="1"/>
  <c r="F96" i="1"/>
  <c r="AU545" i="2"/>
  <c r="AT543" i="2"/>
  <c r="BI558" i="2" l="1"/>
  <c r="BF559" i="2"/>
  <c r="BL558" i="2"/>
  <c r="BM558" i="2" s="1"/>
  <c r="F97" i="1"/>
  <c r="H97" i="1"/>
  <c r="B99" i="1"/>
  <c r="C98" i="1"/>
  <c r="E98" i="1"/>
  <c r="D98" i="1"/>
  <c r="D88" i="2"/>
  <c r="B87" i="2"/>
  <c r="AS87" i="2"/>
  <c r="C87" i="2"/>
  <c r="AB95" i="3"/>
  <c r="AC95" i="3" s="1"/>
  <c r="AA96" i="3"/>
  <c r="A86" i="2"/>
  <c r="AR86" i="2" s="1"/>
  <c r="A87" i="2" l="1"/>
  <c r="AR87" i="2" s="1"/>
  <c r="H98" i="1"/>
  <c r="F98" i="1"/>
  <c r="B100" i="1"/>
  <c r="C99" i="1"/>
  <c r="E99" i="1"/>
  <c r="D99" i="1"/>
  <c r="AB96" i="3"/>
  <c r="AC96" i="3" s="1"/>
  <c r="AA97" i="3"/>
  <c r="D89" i="2"/>
  <c r="B88" i="2"/>
  <c r="AS88" i="2"/>
  <c r="C88" i="2"/>
  <c r="BL559" i="2"/>
  <c r="BM559" i="2" s="1"/>
  <c r="BF560" i="2"/>
  <c r="BI559" i="2"/>
  <c r="AU546" i="2"/>
  <c r="AT544" i="2"/>
  <c r="BF561" i="2" l="1"/>
  <c r="BL560" i="2"/>
  <c r="BM560" i="2" s="1"/>
  <c r="BI560" i="2"/>
  <c r="F99" i="1"/>
  <c r="H99" i="1"/>
  <c r="E100" i="1"/>
  <c r="C100" i="1"/>
  <c r="D100" i="1"/>
  <c r="B101" i="1"/>
  <c r="AS89" i="2"/>
  <c r="D90" i="2"/>
  <c r="C89" i="2"/>
  <c r="B89" i="2"/>
  <c r="A88" i="2"/>
  <c r="AR88" i="2" s="1"/>
  <c r="AB97" i="3"/>
  <c r="AC97" i="3" s="1"/>
  <c r="AA98" i="3"/>
  <c r="AT545" i="2"/>
  <c r="AU547" i="2"/>
  <c r="A89" i="2" l="1"/>
  <c r="AR89" i="2" s="1"/>
  <c r="H100" i="1"/>
  <c r="F100" i="1"/>
  <c r="AS90" i="2"/>
  <c r="C90" i="2"/>
  <c r="B90" i="2"/>
  <c r="D91" i="2"/>
  <c r="AB98" i="3"/>
  <c r="AC98" i="3" s="1"/>
  <c r="AA99" i="3"/>
  <c r="C101" i="1"/>
  <c r="E101" i="1"/>
  <c r="D101" i="1"/>
  <c r="B102" i="1"/>
  <c r="BF562" i="2"/>
  <c r="BL561" i="2"/>
  <c r="BM561" i="2" s="1"/>
  <c r="BI561" i="2"/>
  <c r="AT546" i="2"/>
  <c r="AU548" i="2"/>
  <c r="A90" i="2" l="1"/>
  <c r="AR90" i="2" s="1"/>
  <c r="BF563" i="2"/>
  <c r="BI562" i="2"/>
  <c r="BL562" i="2"/>
  <c r="BM562" i="2" s="1"/>
  <c r="C91" i="2"/>
  <c r="D92" i="2"/>
  <c r="B91" i="2"/>
  <c r="AS91" i="2"/>
  <c r="H101" i="1"/>
  <c r="F101" i="1"/>
  <c r="AB99" i="3"/>
  <c r="AC99" i="3" s="1"/>
  <c r="AA100" i="3"/>
  <c r="C102" i="1"/>
  <c r="B103" i="1"/>
  <c r="E102" i="1"/>
  <c r="D102" i="1"/>
  <c r="A91" i="2" l="1"/>
  <c r="AR91" i="2" s="1"/>
  <c r="C103" i="1"/>
  <c r="B104" i="1"/>
  <c r="D103" i="1"/>
  <c r="E103" i="1"/>
  <c r="F102" i="1"/>
  <c r="H102" i="1"/>
  <c r="AS92" i="2"/>
  <c r="D93" i="2"/>
  <c r="B92" i="2"/>
  <c r="C92" i="2"/>
  <c r="AB100" i="3"/>
  <c r="AC100" i="3" s="1"/>
  <c r="AA101" i="3"/>
  <c r="BI563" i="2"/>
  <c r="BF564" i="2"/>
  <c r="BL563" i="2"/>
  <c r="BM563" i="2" s="1"/>
  <c r="A92" i="2" l="1"/>
  <c r="AR92" i="2" s="1"/>
  <c r="BF565" i="2"/>
  <c r="BI564" i="2"/>
  <c r="BL564" i="2"/>
  <c r="BM564" i="2" s="1"/>
  <c r="AB101" i="3"/>
  <c r="AC101" i="3" s="1"/>
  <c r="AA102" i="3"/>
  <c r="D104" i="1"/>
  <c r="C104" i="1"/>
  <c r="B105" i="1"/>
  <c r="E104" i="1"/>
  <c r="B93" i="2"/>
  <c r="C93" i="2"/>
  <c r="D94" i="2"/>
  <c r="AS93" i="2"/>
  <c r="F103" i="1"/>
  <c r="H103" i="1"/>
  <c r="AU549" i="2"/>
  <c r="AT547" i="2"/>
  <c r="D95" i="2" l="1"/>
  <c r="C94" i="2"/>
  <c r="B94" i="2"/>
  <c r="AS94" i="2"/>
  <c r="AB102" i="3"/>
  <c r="AC102" i="3" s="1"/>
  <c r="AA103" i="3"/>
  <c r="A93" i="2"/>
  <c r="AR93" i="2" s="1"/>
  <c r="F104" i="1"/>
  <c r="H104" i="1"/>
  <c r="D105" i="1"/>
  <c r="C105" i="1"/>
  <c r="E105" i="1"/>
  <c r="B106" i="1"/>
  <c r="BF566" i="2"/>
  <c r="BL565" i="2"/>
  <c r="BM565" i="2" s="1"/>
  <c r="BI565" i="2"/>
  <c r="A94" i="2" l="1"/>
  <c r="AR94" i="2" s="1"/>
  <c r="AA104" i="3"/>
  <c r="AB103" i="3"/>
  <c r="AC103" i="3" s="1"/>
  <c r="H105" i="1"/>
  <c r="F105" i="1"/>
  <c r="BF567" i="2"/>
  <c r="BI566" i="2"/>
  <c r="BL566" i="2"/>
  <c r="BM566" i="2" s="1"/>
  <c r="B107" i="1"/>
  <c r="E106" i="1"/>
  <c r="D106" i="1"/>
  <c r="C106" i="1"/>
  <c r="AS95" i="2"/>
  <c r="B95" i="2"/>
  <c r="C95" i="2"/>
  <c r="D96" i="2"/>
  <c r="AT548" i="2"/>
  <c r="AU550" i="2"/>
  <c r="A95" i="2" l="1"/>
  <c r="AR95" i="2" s="1"/>
  <c r="BL567" i="2"/>
  <c r="BM567" i="2" s="1"/>
  <c r="BF568" i="2"/>
  <c r="BI567" i="2"/>
  <c r="AB104" i="3"/>
  <c r="AC104" i="3" s="1"/>
  <c r="AA105" i="3"/>
  <c r="D97" i="2"/>
  <c r="B96" i="2"/>
  <c r="C96" i="2"/>
  <c r="AS96" i="2"/>
  <c r="F106" i="1"/>
  <c r="H106" i="1"/>
  <c r="E107" i="1"/>
  <c r="D107" i="1"/>
  <c r="C107" i="1"/>
  <c r="B108" i="1"/>
  <c r="AT549" i="2"/>
  <c r="AU551" i="2"/>
  <c r="A96" i="2" l="1"/>
  <c r="AR96" i="2" s="1"/>
  <c r="C97" i="2"/>
  <c r="B97" i="2"/>
  <c r="AS97" i="2"/>
  <c r="D98" i="2"/>
  <c r="BF569" i="2"/>
  <c r="BL568" i="2"/>
  <c r="BM568" i="2" s="1"/>
  <c r="BI568" i="2"/>
  <c r="E108" i="1"/>
  <c r="D108" i="1"/>
  <c r="C108" i="1"/>
  <c r="B109" i="1"/>
  <c r="F107" i="1"/>
  <c r="H107" i="1"/>
  <c r="AA106" i="3"/>
  <c r="AB105" i="3"/>
  <c r="AC105" i="3" s="1"/>
  <c r="A97" i="2" l="1"/>
  <c r="AR97" i="2" s="1"/>
  <c r="AB106" i="3"/>
  <c r="AC106" i="3" s="1"/>
  <c r="AA107" i="3"/>
  <c r="BL569" i="2"/>
  <c r="BM569" i="2" s="1"/>
  <c r="BF570" i="2"/>
  <c r="BI569" i="2"/>
  <c r="E109" i="1"/>
  <c r="D109" i="1"/>
  <c r="C109" i="1"/>
  <c r="B110" i="1"/>
  <c r="D99" i="2"/>
  <c r="AS98" i="2"/>
  <c r="B98" i="2"/>
  <c r="C98" i="2"/>
  <c r="F108" i="1"/>
  <c r="H108" i="1"/>
  <c r="AU552" i="2"/>
  <c r="AT550" i="2"/>
  <c r="E110" i="1" l="1"/>
  <c r="D110" i="1"/>
  <c r="B111" i="1"/>
  <c r="C110" i="1"/>
  <c r="AA108" i="3"/>
  <c r="AB107" i="3"/>
  <c r="AC107" i="3" s="1"/>
  <c r="A98" i="2"/>
  <c r="AR98" i="2" s="1"/>
  <c r="BI570" i="2"/>
  <c r="BL570" i="2"/>
  <c r="BM570" i="2" s="1"/>
  <c r="BF571" i="2"/>
  <c r="D100" i="2"/>
  <c r="AS99" i="2"/>
  <c r="B99" i="2"/>
  <c r="C99" i="2"/>
  <c r="H109" i="1"/>
  <c r="F109" i="1"/>
  <c r="AU553" i="2"/>
  <c r="AT551" i="2"/>
  <c r="AU554" i="2"/>
  <c r="AT552" i="2"/>
  <c r="AT553" i="2"/>
  <c r="AU555" i="2"/>
  <c r="AN551" i="2" l="1"/>
  <c r="AN553" i="2"/>
  <c r="AN552" i="2"/>
  <c r="AP553" i="2"/>
  <c r="AP555" i="2"/>
  <c r="AP554" i="2"/>
  <c r="A99" i="2"/>
  <c r="AR99" i="2" s="1"/>
  <c r="AA109" i="3"/>
  <c r="AB108" i="3"/>
  <c r="AC108" i="3" s="1"/>
  <c r="H110" i="1"/>
  <c r="F110" i="1"/>
  <c r="BL571" i="2"/>
  <c r="BM571" i="2" s="1"/>
  <c r="BI571" i="2"/>
  <c r="BF572" i="2"/>
  <c r="E111" i="1"/>
  <c r="B112" i="1"/>
  <c r="D111" i="1"/>
  <c r="C111" i="1"/>
  <c r="AS100" i="2"/>
  <c r="B100" i="2"/>
  <c r="D101" i="2"/>
  <c r="C100" i="2"/>
  <c r="A100" i="2" l="1"/>
  <c r="AR100" i="2" s="1"/>
  <c r="F111" i="1"/>
  <c r="H111" i="1"/>
  <c r="C112" i="1"/>
  <c r="E112" i="1"/>
  <c r="D112" i="1"/>
  <c r="B113" i="1"/>
  <c r="AB109" i="3"/>
  <c r="AC109" i="3" s="1"/>
  <c r="AA110" i="3"/>
  <c r="C101" i="2"/>
  <c r="D102" i="2"/>
  <c r="B101" i="2"/>
  <c r="AS101" i="2"/>
  <c r="BF573" i="2"/>
  <c r="BL572" i="2"/>
  <c r="BM572" i="2" s="1"/>
  <c r="BI572" i="2"/>
  <c r="AU556" i="2"/>
  <c r="AT554" i="2"/>
  <c r="AN554" i="2" l="1"/>
  <c r="AP556" i="2"/>
  <c r="A101" i="2"/>
  <c r="AR101" i="2" s="1"/>
  <c r="AA111" i="3"/>
  <c r="AB110" i="3"/>
  <c r="AC110" i="3" s="1"/>
  <c r="F112" i="1"/>
  <c r="H112" i="1"/>
  <c r="BI573" i="2"/>
  <c r="BF574" i="2"/>
  <c r="BL573" i="2"/>
  <c r="BM573" i="2" s="1"/>
  <c r="E113" i="1"/>
  <c r="C113" i="1"/>
  <c r="B114" i="1"/>
  <c r="D113" i="1"/>
  <c r="AS102" i="2"/>
  <c r="B102" i="2"/>
  <c r="C102" i="2"/>
  <c r="D103" i="2"/>
  <c r="B103" i="2" l="1"/>
  <c r="C103" i="2"/>
  <c r="D104" i="2"/>
  <c r="AS103" i="2"/>
  <c r="BI574" i="2"/>
  <c r="BF575" i="2"/>
  <c r="BL574" i="2"/>
  <c r="BM574" i="2" s="1"/>
  <c r="F113" i="1"/>
  <c r="H113" i="1"/>
  <c r="A102" i="2"/>
  <c r="AR102" i="2" s="1"/>
  <c r="B115" i="1"/>
  <c r="E114" i="1"/>
  <c r="D114" i="1"/>
  <c r="C114" i="1"/>
  <c r="AB111" i="3"/>
  <c r="AC111" i="3" s="1"/>
  <c r="AA112" i="3"/>
  <c r="AT555" i="2"/>
  <c r="AU557" i="2"/>
  <c r="AP557" i="2" l="1"/>
  <c r="AN555" i="2"/>
  <c r="BF576" i="2"/>
  <c r="BI575" i="2"/>
  <c r="BL575" i="2"/>
  <c r="BM575" i="2" s="1"/>
  <c r="F114" i="1"/>
  <c r="H114" i="1"/>
  <c r="E115" i="1"/>
  <c r="B116" i="1"/>
  <c r="D115" i="1"/>
  <c r="C115" i="1"/>
  <c r="AS104" i="2"/>
  <c r="C104" i="2"/>
  <c r="B104" i="2"/>
  <c r="D105" i="2"/>
  <c r="AB112" i="3"/>
  <c r="AC112" i="3" s="1"/>
  <c r="AA113" i="3"/>
  <c r="A103" i="2"/>
  <c r="AR103" i="2" s="1"/>
  <c r="AU558" i="2"/>
  <c r="AT556" i="2"/>
  <c r="AN556" i="2" l="1"/>
  <c r="AP558" i="2"/>
  <c r="A104" i="2"/>
  <c r="AR104" i="2" s="1"/>
  <c r="C116" i="1"/>
  <c r="E116" i="1"/>
  <c r="B117" i="1"/>
  <c r="D116" i="1"/>
  <c r="AA114" i="3"/>
  <c r="AB113" i="3"/>
  <c r="AC113" i="3" s="1"/>
  <c r="C105" i="2"/>
  <c r="B105" i="2"/>
  <c r="D106" i="2"/>
  <c r="AS105" i="2"/>
  <c r="F115" i="1"/>
  <c r="H115" i="1"/>
  <c r="BF577" i="2"/>
  <c r="BL576" i="2"/>
  <c r="BM576" i="2" s="1"/>
  <c r="BI576" i="2"/>
  <c r="BF578" i="2" l="1"/>
  <c r="BL577" i="2"/>
  <c r="BM577" i="2" s="1"/>
  <c r="BI577" i="2"/>
  <c r="AA115" i="3"/>
  <c r="AB114" i="3"/>
  <c r="AC114" i="3" s="1"/>
  <c r="D117" i="1"/>
  <c r="B118" i="1"/>
  <c r="E117" i="1"/>
  <c r="C117" i="1"/>
  <c r="C106" i="2"/>
  <c r="B106" i="2"/>
  <c r="D107" i="2"/>
  <c r="AS106" i="2"/>
  <c r="A105" i="2"/>
  <c r="AR105" i="2" s="1"/>
  <c r="H116" i="1"/>
  <c r="F116" i="1"/>
  <c r="AU559" i="2"/>
  <c r="AT557" i="2"/>
  <c r="AP559" i="2" l="1"/>
  <c r="AN557" i="2"/>
  <c r="A106" i="2"/>
  <c r="AR106" i="2" s="1"/>
  <c r="B119" i="1"/>
  <c r="C118" i="1"/>
  <c r="E118" i="1"/>
  <c r="D118" i="1"/>
  <c r="B107" i="2"/>
  <c r="C107" i="2"/>
  <c r="AS107" i="2"/>
  <c r="D108" i="2"/>
  <c r="AA116" i="3"/>
  <c r="AB115" i="3"/>
  <c r="AC115" i="3" s="1"/>
  <c r="F117" i="1"/>
  <c r="H117" i="1"/>
  <c r="BI578" i="2"/>
  <c r="BL578" i="2"/>
  <c r="BM578" i="2" s="1"/>
  <c r="BF579" i="2"/>
  <c r="A107" i="2" l="1"/>
  <c r="AR107" i="2" s="1"/>
  <c r="BI579" i="2"/>
  <c r="BL579" i="2"/>
  <c r="BM579" i="2" s="1"/>
  <c r="BF580" i="2"/>
  <c r="B108" i="2"/>
  <c r="D109" i="2"/>
  <c r="C108" i="2"/>
  <c r="AS108" i="2"/>
  <c r="H118" i="1"/>
  <c r="F118" i="1"/>
  <c r="AA117" i="3"/>
  <c r="AB116" i="3"/>
  <c r="AC116" i="3" s="1"/>
  <c r="C119" i="1"/>
  <c r="D119" i="1"/>
  <c r="E119" i="1"/>
  <c r="B120" i="1"/>
  <c r="A108" i="2" l="1"/>
  <c r="AR108" i="2" s="1"/>
  <c r="C109" i="2"/>
  <c r="B109" i="2"/>
  <c r="D110" i="2"/>
  <c r="AS109" i="2"/>
  <c r="BI580" i="2"/>
  <c r="BF581" i="2"/>
  <c r="BL580" i="2"/>
  <c r="BM580" i="2" s="1"/>
  <c r="H119" i="1"/>
  <c r="F119" i="1"/>
  <c r="AB117" i="3"/>
  <c r="AC117" i="3" s="1"/>
  <c r="AA118" i="3"/>
  <c r="E120" i="1"/>
  <c r="D120" i="1"/>
  <c r="C120" i="1"/>
  <c r="B121" i="1"/>
  <c r="A109" i="2" l="1"/>
  <c r="AR109" i="2" s="1"/>
  <c r="F120" i="1"/>
  <c r="H120" i="1"/>
  <c r="AB118" i="3"/>
  <c r="AC118" i="3" s="1"/>
  <c r="AA119" i="3"/>
  <c r="BL581" i="2"/>
  <c r="BM581" i="2" s="1"/>
  <c r="BF582" i="2"/>
  <c r="BI581" i="2"/>
  <c r="C110" i="2"/>
  <c r="D111" i="2"/>
  <c r="AS110" i="2"/>
  <c r="B110" i="2"/>
  <c r="E121" i="1"/>
  <c r="D121" i="1"/>
  <c r="C121" i="1"/>
  <c r="B122" i="1"/>
  <c r="AU560" i="2"/>
  <c r="AT558" i="2"/>
  <c r="AN558" i="2" l="1"/>
  <c r="AP560" i="2"/>
  <c r="A110" i="2"/>
  <c r="AR110" i="2" s="1"/>
  <c r="B123" i="1"/>
  <c r="E122" i="1"/>
  <c r="D122" i="1"/>
  <c r="C122" i="1"/>
  <c r="BF583" i="2"/>
  <c r="BL582" i="2"/>
  <c r="BM582" i="2" s="1"/>
  <c r="BI582" i="2"/>
  <c r="F121" i="1"/>
  <c r="H121" i="1"/>
  <c r="AB119" i="3"/>
  <c r="AC119" i="3" s="1"/>
  <c r="AA120" i="3"/>
  <c r="D112" i="2"/>
  <c r="AS111" i="2"/>
  <c r="B111" i="2"/>
  <c r="C111" i="2"/>
  <c r="AS112" i="2" l="1"/>
  <c r="C112" i="2"/>
  <c r="D113" i="2"/>
  <c r="B112" i="2"/>
  <c r="AB120" i="3"/>
  <c r="AC120" i="3" s="1"/>
  <c r="AA121" i="3"/>
  <c r="A111" i="2"/>
  <c r="AR111" i="2" s="1"/>
  <c r="BF584" i="2"/>
  <c r="BL583" i="2"/>
  <c r="BM583" i="2" s="1"/>
  <c r="BI583" i="2"/>
  <c r="H122" i="1"/>
  <c r="F122" i="1"/>
  <c r="B124" i="1"/>
  <c r="D123" i="1"/>
  <c r="E123" i="1"/>
  <c r="C123" i="1"/>
  <c r="AV825" i="2"/>
  <c r="BJ521" i="2"/>
  <c r="AV577" i="2"/>
  <c r="AT914" i="2"/>
  <c r="AU712" i="2"/>
  <c r="BJ495" i="2"/>
  <c r="AT596" i="2"/>
  <c r="AT692" i="2"/>
  <c r="AT702" i="2"/>
  <c r="AV731" i="2"/>
  <c r="AT654" i="2"/>
  <c r="AU922" i="2"/>
  <c r="AU679" i="2"/>
  <c r="AU800" i="2"/>
  <c r="AU563" i="2"/>
  <c r="AV922" i="2"/>
  <c r="AT773" i="2"/>
  <c r="AV616" i="2"/>
  <c r="AT630" i="2"/>
  <c r="AV814" i="2"/>
  <c r="AU740" i="2"/>
  <c r="AU631" i="2"/>
  <c r="AT950" i="2"/>
  <c r="AU825" i="2"/>
  <c r="AU838" i="2"/>
  <c r="AT575" i="2"/>
  <c r="AU834" i="2"/>
  <c r="AV893" i="2"/>
  <c r="AT655" i="2"/>
  <c r="AV763" i="2"/>
  <c r="AU659" i="2"/>
  <c r="AT713" i="2"/>
  <c r="BJ504" i="2"/>
  <c r="AV953" i="2"/>
  <c r="AT920" i="2"/>
  <c r="AT846" i="2"/>
  <c r="AT867" i="2"/>
  <c r="AT652" i="2"/>
  <c r="AT941" i="2"/>
  <c r="BJ578" i="2"/>
  <c r="AT814" i="2"/>
  <c r="BJ485" i="2"/>
  <c r="AT579" i="2"/>
  <c r="AU889" i="2"/>
  <c r="AT942" i="2"/>
  <c r="AT837" i="2"/>
  <c r="AV726" i="2"/>
  <c r="AU789" i="2"/>
  <c r="AU904" i="2"/>
  <c r="AV930" i="2"/>
  <c r="AT925" i="2"/>
  <c r="BJ538" i="2"/>
  <c r="AV774" i="2"/>
  <c r="AT776" i="2"/>
  <c r="AT916" i="2"/>
  <c r="AV566" i="2"/>
  <c r="AU723" i="2"/>
  <c r="BJ481" i="2"/>
  <c r="AV925" i="2"/>
  <c r="AV837" i="2"/>
  <c r="AV683" i="2"/>
  <c r="AV712" i="2"/>
  <c r="AU662" i="2"/>
  <c r="AT664" i="2"/>
  <c r="AV785" i="2"/>
  <c r="AU727" i="2"/>
  <c r="AT590" i="2"/>
  <c r="AT957" i="2"/>
  <c r="AT772" i="2"/>
  <c r="AU843" i="2"/>
  <c r="AU566" i="2"/>
  <c r="AT871" i="2"/>
  <c r="AV782" i="2"/>
  <c r="AT720" i="2"/>
  <c r="AT751" i="2"/>
  <c r="AT940" i="2"/>
  <c r="AU885" i="2"/>
  <c r="AT711" i="2"/>
  <c r="AV779" i="2"/>
  <c r="AV698" i="2"/>
  <c r="BJ572" i="2"/>
  <c r="AV841" i="2"/>
  <c r="AU901" i="2"/>
  <c r="AU855" i="2"/>
  <c r="AT573" i="2"/>
  <c r="AV909" i="2"/>
  <c r="AV867" i="2"/>
  <c r="BJ496" i="2"/>
  <c r="AU665" i="2"/>
  <c r="AT924" i="2"/>
  <c r="AU630" i="2"/>
  <c r="AU605" i="2"/>
  <c r="AV862" i="2"/>
  <c r="AT803" i="2"/>
  <c r="BJ515" i="2"/>
  <c r="AV950" i="2"/>
  <c r="AT618" i="2"/>
  <c r="AT826" i="2"/>
  <c r="AT768" i="2"/>
  <c r="AU691" i="2"/>
  <c r="AV567" i="2"/>
  <c r="AU635" i="2"/>
  <c r="AV808" i="2"/>
  <c r="AU836" i="2"/>
  <c r="AU715" i="2"/>
  <c r="AV934" i="2"/>
  <c r="AV649" i="2"/>
  <c r="AU759" i="2"/>
  <c r="AV575" i="2"/>
  <c r="AV645" i="2"/>
  <c r="AV769" i="2"/>
  <c r="AV621" i="2"/>
  <c r="BJ529" i="2"/>
  <c r="BJ540" i="2"/>
  <c r="AV742" i="2"/>
  <c r="AV623" i="2"/>
  <c r="AU803" i="2"/>
  <c r="AT697" i="2"/>
  <c r="AT660" i="2"/>
  <c r="AV691" i="2"/>
  <c r="AU581" i="2"/>
  <c r="AT896" i="2"/>
  <c r="AU935" i="2"/>
  <c r="AT873" i="2"/>
  <c r="AT607" i="2"/>
  <c r="BJ490" i="2"/>
  <c r="AT594" i="2"/>
  <c r="AV886" i="2"/>
  <c r="AV861" i="2"/>
  <c r="AU607" i="2"/>
  <c r="AU791" i="2"/>
  <c r="AT734" i="2"/>
  <c r="AV849" i="2"/>
  <c r="AT706" i="2"/>
  <c r="AU657" i="2"/>
  <c r="AT559" i="2"/>
  <c r="AU806" i="2"/>
  <c r="AV852" i="2"/>
  <c r="AT651" i="2"/>
  <c r="AV684" i="2"/>
  <c r="AU919" i="2"/>
  <c r="AT911" i="2"/>
  <c r="AT601" i="2"/>
  <c r="AV704" i="2"/>
  <c r="AU744" i="2"/>
  <c r="AT777" i="2"/>
  <c r="AT930" i="2"/>
  <c r="AT687" i="2"/>
  <c r="AV881" i="2"/>
  <c r="AU887" i="2"/>
  <c r="AV802" i="2"/>
  <c r="AV952" i="2"/>
  <c r="AT907" i="2"/>
  <c r="AU937" i="2"/>
  <c r="AV728" i="2"/>
  <c r="AT698" i="2"/>
  <c r="AV859" i="2"/>
  <c r="AU725" i="2"/>
  <c r="AV678" i="2"/>
  <c r="AU618" i="2"/>
  <c r="AT719" i="2"/>
  <c r="AT724" i="2"/>
  <c r="AT674" i="2"/>
  <c r="AT744" i="2"/>
  <c r="AU693" i="2"/>
  <c r="AU898" i="2"/>
  <c r="BJ546" i="2"/>
  <c r="AU721" i="2"/>
  <c r="AU651" i="2"/>
  <c r="AV915" i="2"/>
  <c r="AV618" i="2"/>
  <c r="BJ526" i="2"/>
  <c r="AU927" i="2"/>
  <c r="AU595" i="2"/>
  <c r="AT632" i="2"/>
  <c r="AU760" i="2"/>
  <c r="AU852" i="2"/>
  <c r="AU928" i="2"/>
  <c r="AV701" i="2"/>
  <c r="AT945" i="2"/>
  <c r="AT565" i="2"/>
  <c r="BJ524" i="2"/>
  <c r="AU669" i="2"/>
  <c r="AT647" i="2"/>
  <c r="AT754" i="2"/>
  <c r="AV923" i="2"/>
  <c r="AT841" i="2"/>
  <c r="AV693" i="2"/>
  <c r="AU629" i="2"/>
  <c r="AT623" i="2"/>
  <c r="AU608" i="2"/>
  <c r="AV760" i="2"/>
  <c r="AU808" i="2"/>
  <c r="AV850" i="2"/>
  <c r="AU783" i="2"/>
  <c r="AU730" i="2"/>
  <c r="AT881" i="2"/>
  <c r="AT603" i="2"/>
  <c r="AV711" i="2"/>
  <c r="AV681" i="2"/>
  <c r="AU604" i="2"/>
  <c r="AT612" i="2"/>
  <c r="AU764" i="2"/>
  <c r="AT890" i="2"/>
  <c r="AV639" i="2"/>
  <c r="AU770" i="2"/>
  <c r="AT947" i="2"/>
  <c r="AU785" i="2"/>
  <c r="AU622" i="2"/>
  <c r="BJ568" i="2"/>
  <c r="AU648" i="2"/>
  <c r="AV890" i="2"/>
  <c r="AV657" i="2"/>
  <c r="AV633" i="2"/>
  <c r="AV606" i="2"/>
  <c r="AU876" i="2"/>
  <c r="AU620" i="2"/>
  <c r="AT567" i="2"/>
  <c r="AU756" i="2"/>
  <c r="AV642" i="2"/>
  <c r="AV829" i="2"/>
  <c r="AV591" i="2"/>
  <c r="BJ505" i="2"/>
  <c r="AU675" i="2"/>
  <c r="AV819" i="2"/>
  <c r="AV932" i="2"/>
  <c r="BJ539" i="2"/>
  <c r="AV767" i="2"/>
  <c r="AU726" i="2"/>
  <c r="AV807" i="2"/>
  <c r="AV771" i="2"/>
  <c r="AV898" i="2"/>
  <c r="AV636" i="2"/>
  <c r="AU741" i="2"/>
  <c r="AV811" i="2"/>
  <c r="AV583" i="2"/>
  <c r="BJ488" i="2"/>
  <c r="BJ536" i="2"/>
  <c r="AT876" i="2"/>
  <c r="AT765" i="2"/>
  <c r="AU762" i="2"/>
  <c r="AV784" i="2"/>
  <c r="AU780" i="2"/>
  <c r="AT910" i="2"/>
  <c r="BJ509" i="2"/>
  <c r="AT624" i="2"/>
  <c r="AV901" i="2"/>
  <c r="AV682" i="2"/>
  <c r="AU859" i="2"/>
  <c r="AU861" i="2"/>
  <c r="AU809" i="2"/>
  <c r="AU765" i="2"/>
  <c r="AV743" i="2"/>
  <c r="AV887" i="2"/>
  <c r="AU828" i="2"/>
  <c r="AU685" i="2"/>
  <c r="AU881" i="2"/>
  <c r="AT580" i="2"/>
  <c r="AT887" i="2"/>
  <c r="BJ558" i="2"/>
  <c r="AU621" i="2"/>
  <c r="AV594" i="2"/>
  <c r="AU823" i="2"/>
  <c r="AU957" i="2"/>
  <c r="AU580" i="2"/>
  <c r="AU688" i="2"/>
  <c r="AU612" i="2"/>
  <c r="AV839" i="2"/>
  <c r="AU709" i="2"/>
  <c r="AV857" i="2"/>
  <c r="AV940" i="2"/>
  <c r="AU943" i="2"/>
  <c r="AU868" i="2"/>
  <c r="BJ565" i="2"/>
  <c r="BJ513" i="2"/>
  <c r="AT626" i="2"/>
  <c r="AT620" i="2"/>
  <c r="AV718" i="2"/>
  <c r="BJ494" i="2"/>
  <c r="AU687" i="2"/>
  <c r="AT905" i="2"/>
  <c r="AT859" i="2"/>
  <c r="AU914" i="2"/>
  <c r="AU776" i="2"/>
  <c r="AU747" i="2"/>
  <c r="BJ543" i="2"/>
  <c r="AU598" i="2"/>
  <c r="AU698" i="2"/>
  <c r="AV801" i="2"/>
  <c r="AV663" i="2"/>
  <c r="BJ563" i="2"/>
  <c r="AV794" i="2"/>
  <c r="AT678" i="2"/>
  <c r="AV826" i="2"/>
  <c r="AT743" i="2"/>
  <c r="AU858" i="2"/>
  <c r="AT708" i="2"/>
  <c r="BJ489" i="2"/>
  <c r="AU807" i="2"/>
  <c r="AT919" i="2"/>
  <c r="AT860" i="2"/>
  <c r="AT770" i="2"/>
  <c r="AV834" i="2"/>
  <c r="AV846" i="2"/>
  <c r="AU643" i="2"/>
  <c r="AT597" i="2"/>
  <c r="BJ573" i="2"/>
  <c r="AT904" i="2"/>
  <c r="AT726" i="2"/>
  <c r="BJ564" i="2"/>
  <c r="AV705" i="2"/>
  <c r="AV587" i="2"/>
  <c r="AT891" i="2"/>
  <c r="AV686" i="2"/>
  <c r="AV800" i="2"/>
  <c r="AV904" i="2"/>
  <c r="BJ569" i="2"/>
  <c r="AT858" i="2"/>
  <c r="AV710" i="2"/>
  <c r="BJ545" i="2"/>
  <c r="BJ518" i="2"/>
  <c r="AT865" i="2"/>
  <c r="AT838" i="2"/>
  <c r="AU600" i="2"/>
  <c r="AT894" i="2"/>
  <c r="AT745" i="2"/>
  <c r="AU797" i="2"/>
  <c r="AU788" i="2"/>
  <c r="AV602" i="2"/>
  <c r="AT723" i="2"/>
  <c r="AV796" i="2"/>
  <c r="AV775" i="2"/>
  <c r="AV820" i="2"/>
  <c r="AV805" i="2"/>
  <c r="AV776" i="2"/>
  <c r="AT878" i="2"/>
  <c r="AU752" i="2"/>
  <c r="AV713" i="2"/>
  <c r="AU724" i="2"/>
  <c r="AV737" i="2"/>
  <c r="AV754" i="2"/>
  <c r="AU772" i="2"/>
  <c r="AU792" i="2"/>
  <c r="AT804" i="2"/>
  <c r="AT893" i="2"/>
  <c r="AT560" i="2"/>
  <c r="AV692" i="2"/>
  <c r="AU920" i="2"/>
  <c r="AU814" i="2"/>
  <c r="AU710" i="2"/>
  <c r="AU959" i="2"/>
  <c r="AT672" i="2"/>
  <c r="AT671" i="2"/>
  <c r="AU882" i="2"/>
  <c r="AT730" i="2"/>
  <c r="AU847" i="2"/>
  <c r="AU915" i="2"/>
  <c r="AU718" i="2"/>
  <c r="AU819" i="2"/>
  <c r="AV630" i="2"/>
  <c r="AU676" i="2"/>
  <c r="AV752" i="2"/>
  <c r="AV736" i="2"/>
  <c r="AV851" i="2"/>
  <c r="AT658" i="2"/>
  <c r="AU736" i="2"/>
  <c r="AV907" i="2"/>
  <c r="AT617" i="2"/>
  <c r="AU865" i="2"/>
  <c r="AT614" i="2"/>
  <c r="AT829" i="2"/>
  <c r="AT561" i="2"/>
  <c r="AT677" i="2"/>
  <c r="AV874" i="2"/>
  <c r="AV916" i="2"/>
  <c r="AU599" i="2"/>
  <c r="AT757" i="2"/>
  <c r="AV706" i="2"/>
  <c r="AV828" i="2"/>
  <c r="AU918" i="2"/>
  <c r="AU907" i="2"/>
  <c r="AU614" i="2"/>
  <c r="BJ534" i="2"/>
  <c r="AU778" i="2"/>
  <c r="AU722" i="2"/>
  <c r="AV836" i="2"/>
  <c r="AT793" i="2"/>
  <c r="BJ575" i="2"/>
  <c r="AT576" i="2"/>
  <c r="AU848" i="2"/>
  <c r="AV933" i="2"/>
  <c r="AT875" i="2"/>
  <c r="AT886" i="2"/>
  <c r="AT665" i="2"/>
  <c r="BJ547" i="2"/>
  <c r="AT598" i="2"/>
  <c r="AT792" i="2"/>
  <c r="AV694" i="2"/>
  <c r="BJ517" i="2"/>
  <c r="AV709" i="2"/>
  <c r="BJ533" i="2"/>
  <c r="AU841" i="2"/>
  <c r="BJ493" i="2"/>
  <c r="AU945" i="2"/>
  <c r="AT775" i="2"/>
  <c r="AT929" i="2"/>
  <c r="AU700" i="2"/>
  <c r="AT953" i="2"/>
  <c r="AT634" i="2"/>
  <c r="AV875" i="2"/>
  <c r="BJ497" i="2"/>
  <c r="AU751" i="2"/>
  <c r="BJ499" i="2"/>
  <c r="AU646" i="2"/>
  <c r="AV755" i="2"/>
  <c r="AV722" i="2"/>
  <c r="AU749" i="2"/>
  <c r="AV799" i="2"/>
  <c r="AT742" i="2"/>
  <c r="AV795" i="2"/>
  <c r="AT729" i="2"/>
  <c r="AV757" i="2"/>
  <c r="AU864" i="2"/>
  <c r="AV945" i="2"/>
  <c r="AV827" i="2"/>
  <c r="AT602" i="2"/>
  <c r="AT948" i="2"/>
  <c r="AU645" i="2"/>
  <c r="AU820" i="2"/>
  <c r="AU867" i="2"/>
  <c r="AV854" i="2"/>
  <c r="BJ506" i="2"/>
  <c r="AU746" i="2"/>
  <c r="AT725" i="2"/>
  <c r="AV635" i="2"/>
  <c r="AU748" i="2"/>
  <c r="AT764" i="2"/>
  <c r="AV729" i="2"/>
  <c r="AV903" i="2"/>
  <c r="AV687" i="2"/>
  <c r="AT850" i="2"/>
  <c r="BJ549" i="2"/>
  <c r="AV872" i="2"/>
  <c r="AV793" i="2"/>
  <c r="AU894" i="2"/>
  <c r="AU579" i="2"/>
  <c r="AV783" i="2"/>
  <c r="AT638" i="2"/>
  <c r="AU923" i="2"/>
  <c r="AT926" i="2"/>
  <c r="AT937" i="2"/>
  <c r="AU625" i="2"/>
  <c r="AU661" i="2"/>
  <c r="AT788" i="2"/>
  <c r="AU613" i="2"/>
  <c r="AT862" i="2"/>
  <c r="AU811" i="2"/>
  <c r="AT564" i="2"/>
  <c r="AT680" i="2"/>
  <c r="AV605" i="2"/>
  <c r="AT786" i="2"/>
  <c r="AV626" i="2"/>
  <c r="AT933" i="2"/>
  <c r="AU728" i="2"/>
  <c r="AV574" i="2"/>
  <c r="AT570" i="2"/>
  <c r="AV601" i="2"/>
  <c r="AV576" i="2"/>
  <c r="AU753" i="2"/>
  <c r="AU602" i="2"/>
  <c r="AV816" i="2"/>
  <c r="AV917" i="2"/>
  <c r="AV892" i="2"/>
  <c r="AV725" i="2"/>
  <c r="AV707" i="2"/>
  <c r="AV700" i="2"/>
  <c r="AU954" i="2"/>
  <c r="AU897" i="2"/>
  <c r="AV937" i="2"/>
  <c r="AV610" i="2"/>
  <c r="AT646" i="2"/>
  <c r="AV889" i="2"/>
  <c r="AT670" i="2"/>
  <c r="AU768" i="2"/>
  <c r="BJ522" i="2"/>
  <c r="AV696" i="2"/>
  <c r="AT820" i="2"/>
  <c r="BJ576" i="2"/>
  <c r="AV809" i="2"/>
  <c r="AU875" i="2"/>
  <c r="AT611" i="2"/>
  <c r="AT750" i="2"/>
  <c r="AV845" i="2"/>
  <c r="AT649" i="2"/>
  <c r="AU695" i="2"/>
  <c r="AU628" i="2"/>
  <c r="AU832" i="2"/>
  <c r="AT691" i="2"/>
  <c r="BJ500" i="2"/>
  <c r="AT572" i="2"/>
  <c r="BJ523" i="2"/>
  <c r="AT836" i="2"/>
  <c r="AV958" i="2"/>
  <c r="AV891" i="2"/>
  <c r="AT810" i="2"/>
  <c r="AU758" i="2"/>
  <c r="AT716" i="2"/>
  <c r="AT874" i="2"/>
  <c r="AT593" i="2"/>
  <c r="AT700" i="2"/>
  <c r="AU793" i="2"/>
  <c r="AT641" i="2"/>
  <c r="AU706" i="2"/>
  <c r="AT727" i="2"/>
  <c r="AT962" i="2"/>
  <c r="AU896" i="2"/>
  <c r="AU755" i="2"/>
  <c r="AT885" i="2"/>
  <c r="AV656" i="2"/>
  <c r="AV918" i="2"/>
  <c r="AU615" i="2"/>
  <c r="AT956" i="2"/>
  <c r="AT928" i="2"/>
  <c r="AU786" i="2"/>
  <c r="AT884" i="2"/>
  <c r="AT705" i="2"/>
  <c r="AT760" i="2"/>
  <c r="AU609" i="2"/>
  <c r="AV957" i="2"/>
  <c r="BJ528" i="2"/>
  <c r="BJ532" i="2"/>
  <c r="BJ512" i="2"/>
  <c r="AU790" i="2"/>
  <c r="AT823" i="2"/>
  <c r="AV723" i="2"/>
  <c r="AU955" i="2"/>
  <c r="AV888" i="2"/>
  <c r="AT682" i="2"/>
  <c r="AU742" i="2"/>
  <c r="AU666" i="2"/>
  <c r="AT761" i="2"/>
  <c r="BJ577" i="2"/>
  <c r="AT847" i="2"/>
  <c r="AT901" i="2"/>
  <c r="AU562" i="2"/>
  <c r="AV878" i="2"/>
  <c r="AU650" i="2"/>
  <c r="AV880" i="2"/>
  <c r="AV844" i="2"/>
  <c r="AV848" i="2"/>
  <c r="AV699" i="2"/>
  <c r="AT935" i="2"/>
  <c r="AT571" i="2"/>
  <c r="BJ535" i="2"/>
  <c r="AV746" i="2"/>
  <c r="AV607" i="2"/>
  <c r="AU696" i="2"/>
  <c r="AT913" i="2"/>
  <c r="AT582" i="2"/>
  <c r="AV672" i="2"/>
  <c r="AU777" i="2"/>
  <c r="AU587" i="2"/>
  <c r="BJ556" i="2"/>
  <c r="AU936" i="2"/>
  <c r="BJ516" i="2"/>
  <c r="AV860" i="2"/>
  <c r="AV894" i="2"/>
  <c r="AT605" i="2"/>
  <c r="AV858" i="2"/>
  <c r="AU699" i="2"/>
  <c r="AV913" i="2"/>
  <c r="AU589" i="2"/>
  <c r="AT639" i="2"/>
  <c r="AT855" i="2"/>
  <c r="AV595" i="2"/>
  <c r="AU824" i="2"/>
  <c r="AV749" i="2"/>
  <c r="AT822" i="2"/>
  <c r="AV873" i="2"/>
  <c r="AT578" i="2"/>
  <c r="AU763" i="2"/>
  <c r="AU603" i="2"/>
  <c r="AT915" i="2"/>
  <c r="AT679" i="2"/>
  <c r="AU624" i="2"/>
  <c r="AT627" i="2"/>
  <c r="AV730" i="2"/>
  <c r="AT756" i="2"/>
  <c r="AT591" i="2"/>
  <c r="AT675" i="2"/>
  <c r="AV603" i="2"/>
  <c r="AT840" i="2"/>
  <c r="AU733" i="2"/>
  <c r="BJ487" i="2"/>
  <c r="BJ531" i="2"/>
  <c r="AV822" i="2"/>
  <c r="AU795" i="2"/>
  <c r="AV590" i="2"/>
  <c r="BJ519" i="2"/>
  <c r="AV753" i="2"/>
  <c r="AU642" i="2"/>
  <c r="AT585" i="2"/>
  <c r="AT795" i="2"/>
  <c r="AV584" i="2"/>
  <c r="AU931" i="2"/>
  <c r="AT854" i="2"/>
  <c r="AU779" i="2"/>
  <c r="AT931" i="2"/>
  <c r="AV806" i="2"/>
  <c r="BJ567" i="2"/>
  <c r="AV608" i="2"/>
  <c r="AT669" i="2"/>
  <c r="AT908" i="2"/>
  <c r="AU857" i="2"/>
  <c r="AU902" i="2"/>
  <c r="AV818" i="2"/>
  <c r="AV680" i="2"/>
  <c r="AT645" i="2"/>
  <c r="AU874" i="2"/>
  <c r="AV931" i="2"/>
  <c r="AU888" i="2"/>
  <c r="AV835" i="2"/>
  <c r="AT898" i="2"/>
  <c r="AT787" i="2"/>
  <c r="AV708" i="2"/>
  <c r="AT574" i="2"/>
  <c r="AT825" i="2"/>
  <c r="AV612" i="2"/>
  <c r="AT857" i="2"/>
  <c r="AV838" i="2"/>
  <c r="AV868" i="2"/>
  <c r="AU850" i="2"/>
  <c r="AU585" i="2"/>
  <c r="AT694" i="2"/>
  <c r="AU714" i="2"/>
  <c r="AU649" i="2"/>
  <c r="AV611" i="2"/>
  <c r="BJ581" i="2"/>
  <c r="AV660" i="2"/>
  <c r="AT778" i="2"/>
  <c r="AV629" i="2"/>
  <c r="AU678" i="2"/>
  <c r="AV798" i="2"/>
  <c r="AU830" i="2"/>
  <c r="BJ514" i="2"/>
  <c r="AU561" i="2"/>
  <c r="AV573" i="2"/>
  <c r="AT817" i="2"/>
  <c r="AT595" i="2"/>
  <c r="AU851" i="2"/>
  <c r="AT732" i="2"/>
  <c r="AT892" i="2"/>
  <c r="AV768" i="2"/>
  <c r="AU878" i="2"/>
  <c r="AV677" i="2"/>
  <c r="AV948" i="2"/>
  <c r="AU668" i="2"/>
  <c r="AU941" i="2"/>
  <c r="AU854" i="2"/>
  <c r="AU794" i="2"/>
  <c r="AV884" i="2"/>
  <c r="AT790" i="2"/>
  <c r="AT932" i="2"/>
  <c r="AT900" i="2"/>
  <c r="AU565" i="2"/>
  <c r="AU708" i="2"/>
  <c r="AU654" i="2"/>
  <c r="AT747" i="2"/>
  <c r="AT738" i="2"/>
  <c r="AT806" i="2"/>
  <c r="AT663" i="2"/>
  <c r="AV581" i="2"/>
  <c r="AU584" i="2"/>
  <c r="BJ566" i="2"/>
  <c r="AU787" i="2"/>
  <c r="AU750" i="2"/>
  <c r="AU822" i="2"/>
  <c r="AU568" i="2"/>
  <c r="AT766" i="2"/>
  <c r="AV879" i="2"/>
  <c r="AU652" i="2"/>
  <c r="AV823" i="2"/>
  <c r="AT589" i="2"/>
  <c r="AV679" i="2"/>
  <c r="AV578" i="2"/>
  <c r="AT851" i="2"/>
  <c r="AU775" i="2"/>
  <c r="AT955" i="2"/>
  <c r="AV864" i="2"/>
  <c r="AT588" i="2"/>
  <c r="AT707" i="2"/>
  <c r="AT807" i="2"/>
  <c r="AT609" i="2"/>
  <c r="AV604" i="2"/>
  <c r="AV717" i="2"/>
  <c r="AT733" i="2"/>
  <c r="AT699" i="2"/>
  <c r="AV764" i="2"/>
  <c r="AV637" i="2"/>
  <c r="AV670" i="2"/>
  <c r="BJ562" i="2"/>
  <c r="AT845" i="2"/>
  <c r="AT622" i="2"/>
  <c r="AT954" i="2"/>
  <c r="AT769" i="2"/>
  <c r="AV738" i="2"/>
  <c r="AV865" i="2"/>
  <c r="AV926" i="2"/>
  <c r="BJ520" i="2"/>
  <c r="AT783" i="2"/>
  <c r="AV765" i="2"/>
  <c r="AU950" i="2"/>
  <c r="AV650" i="2"/>
  <c r="AU639" i="2"/>
  <c r="BJ511" i="2"/>
  <c r="AT794" i="2"/>
  <c r="AU948" i="2"/>
  <c r="AU632" i="2"/>
  <c r="AT839" i="2"/>
  <c r="AU743" i="2"/>
  <c r="AV751" i="2"/>
  <c r="AT882" i="2"/>
  <c r="AT717" i="2"/>
  <c r="AU701" i="2"/>
  <c r="AV588" i="2"/>
  <c r="AG3" i="3"/>
  <c r="AV905" i="2"/>
  <c r="AU817" i="2"/>
  <c r="AT637" i="2"/>
  <c r="AT853" i="2"/>
  <c r="BJ503" i="2"/>
  <c r="AV877" i="2"/>
  <c r="AU572" i="2"/>
  <c r="AV821" i="2"/>
  <c r="AU845" i="2"/>
  <c r="AT681" i="2"/>
  <c r="AU926" i="2"/>
  <c r="AT696" i="2"/>
  <c r="AU827" i="2"/>
  <c r="AV951" i="2"/>
  <c r="AU903" i="2"/>
  <c r="AU672" i="2"/>
  <c r="AT666" i="2"/>
  <c r="AU596" i="2"/>
  <c r="AU583" i="2"/>
  <c r="AV920" i="2"/>
  <c r="AU737" i="2"/>
  <c r="AU713" i="2"/>
  <c r="AU942" i="2"/>
  <c r="BJ491" i="2"/>
  <c r="AU761" i="2"/>
  <c r="AU886" i="2"/>
  <c r="AV665" i="2"/>
  <c r="AV688" i="2"/>
  <c r="AU567" i="2"/>
  <c r="AV641" i="2"/>
  <c r="AU835" i="2"/>
  <c r="AV634" i="2"/>
  <c r="AU879" i="2"/>
  <c r="BJ498" i="2"/>
  <c r="BJ502" i="2"/>
  <c r="AU680" i="2"/>
  <c r="AV770" i="2"/>
  <c r="AV914" i="2"/>
  <c r="AT710" i="2"/>
  <c r="AV662" i="2"/>
  <c r="AT909" i="2"/>
  <c r="AV899" i="2"/>
  <c r="AU773" i="2"/>
  <c r="AU837" i="2"/>
  <c r="AU781" i="2"/>
  <c r="AV734" i="2"/>
  <c r="AU839" i="2"/>
  <c r="AT870" i="2"/>
  <c r="AT563" i="2"/>
  <c r="AU831" i="2"/>
  <c r="AT912" i="2"/>
  <c r="AT812" i="2"/>
  <c r="AV614" i="2"/>
  <c r="AV600" i="2"/>
  <c r="BJ560" i="2"/>
  <c r="AU616" i="2"/>
  <c r="BJ552" i="2"/>
  <c r="AU947" i="2"/>
  <c r="AV759" i="2"/>
  <c r="AT844" i="2"/>
  <c r="AT959" i="2"/>
  <c r="AV897" i="2"/>
  <c r="AT616" i="2"/>
  <c r="AU774" i="2"/>
  <c r="AV622" i="2"/>
  <c r="AT872" i="2"/>
  <c r="AV788" i="2"/>
  <c r="AV956" i="2"/>
  <c r="AU702" i="2"/>
  <c r="AV735" i="2"/>
  <c r="AU877" i="2"/>
  <c r="AU846" i="2"/>
  <c r="AT813" i="2"/>
  <c r="AU674" i="2"/>
  <c r="AT718" i="2"/>
  <c r="AT944" i="2"/>
  <c r="AT946" i="2"/>
  <c r="AT849" i="2"/>
  <c r="AT818" i="2"/>
  <c r="BJ571" i="2"/>
  <c r="AV962" i="2"/>
  <c r="AV853" i="2"/>
  <c r="AU686" i="2"/>
  <c r="AU738" i="2"/>
  <c r="AT673" i="2"/>
  <c r="BJ541" i="2"/>
  <c r="AV570" i="2"/>
  <c r="AV658" i="2"/>
  <c r="AV855" i="2"/>
  <c r="AU860" i="2"/>
  <c r="AV960" i="2"/>
  <c r="AV597" i="2"/>
  <c r="AT922" i="2"/>
  <c r="AT642" i="2"/>
  <c r="AU658" i="2"/>
  <c r="AV643" i="2"/>
  <c r="AU681" i="2"/>
  <c r="AV762" i="2"/>
  <c r="AV661" i="2"/>
  <c r="AU689" i="2"/>
  <c r="AU591" i="2"/>
  <c r="AT644" i="2"/>
  <c r="AU934" i="2"/>
  <c r="AV761" i="2"/>
  <c r="AT835" i="2"/>
  <c r="AT961" i="2"/>
  <c r="AT827" i="2"/>
  <c r="AU826" i="2"/>
  <c r="AT701" i="2"/>
  <c r="AT782" i="2"/>
  <c r="AT653" i="2"/>
  <c r="AT690" i="2"/>
  <c r="AT633" i="2"/>
  <c r="AU930" i="2"/>
  <c r="AV653" i="2"/>
  <c r="AV671" i="2"/>
  <c r="AT833" i="2"/>
  <c r="AT686" i="2"/>
  <c r="AT752" i="2"/>
  <c r="AT749" i="2"/>
  <c r="AT796" i="2"/>
  <c r="AU692" i="2"/>
  <c r="BJ527" i="2"/>
  <c r="BJ492" i="2"/>
  <c r="AV781" i="2"/>
  <c r="AT762" i="2"/>
  <c r="AU796" i="2"/>
  <c r="AT684" i="2"/>
  <c r="AT880" i="2"/>
  <c r="AT709" i="2"/>
  <c r="AV666" i="2"/>
  <c r="AU799" i="2"/>
  <c r="AU912" i="2"/>
  <c r="AT728" i="2"/>
  <c r="AV938" i="2"/>
  <c r="AU717" i="2"/>
  <c r="AU667" i="2"/>
  <c r="AV563" i="2"/>
  <c r="AV928" i="2"/>
  <c r="AV669" i="2"/>
  <c r="AU849" i="2"/>
  <c r="AT774" i="2"/>
  <c r="AV638" i="2"/>
  <c r="AT805" i="2"/>
  <c r="AT667" i="2"/>
  <c r="AT753" i="2"/>
  <c r="AU590" i="2"/>
  <c r="AV655" i="2"/>
  <c r="AV617" i="2"/>
  <c r="AV941" i="2"/>
  <c r="AT798" i="2"/>
  <c r="AV593" i="2"/>
  <c r="AU946" i="2"/>
  <c r="AT629" i="2"/>
  <c r="AT934" i="2"/>
  <c r="AV902" i="2"/>
  <c r="AU745" i="2"/>
  <c r="AT895" i="2"/>
  <c r="AT755" i="2"/>
  <c r="AV943" i="2"/>
  <c r="AV777" i="2"/>
  <c r="AT958" i="2"/>
  <c r="AV613" i="2"/>
  <c r="AU862" i="2"/>
  <c r="AT899" i="2"/>
  <c r="AV866" i="2"/>
  <c r="AT676" i="2"/>
  <c r="AT843" i="2"/>
  <c r="AV813" i="2"/>
  <c r="AT866" i="2"/>
  <c r="AV949" i="2"/>
  <c r="AT693" i="2"/>
  <c r="AV756" i="2"/>
  <c r="AV640" i="2"/>
  <c r="BJ507" i="2"/>
  <c r="AU694" i="2"/>
  <c r="BJ551" i="2"/>
  <c r="AU754" i="2"/>
  <c r="AU623" i="2"/>
  <c r="AT877" i="2"/>
  <c r="BJ570" i="2"/>
  <c r="AU611" i="2"/>
  <c r="AU656" i="2"/>
  <c r="AU892" i="2"/>
  <c r="AV773" i="2"/>
  <c r="AU636" i="2"/>
  <c r="AU757" i="2"/>
  <c r="AV598" i="2"/>
  <c r="AU586" i="2"/>
  <c r="AV625" i="2"/>
  <c r="AT599" i="2"/>
  <c r="AV815" i="2"/>
  <c r="AU640" i="2"/>
  <c r="AU938" i="2"/>
  <c r="AV644" i="2"/>
  <c r="AT746" i="2"/>
  <c r="AV589" i="2"/>
  <c r="AT927" i="2"/>
  <c r="AV564" i="2"/>
  <c r="AT648" i="2"/>
  <c r="AV721" i="2"/>
  <c r="AT656" i="2"/>
  <c r="AT715" i="2"/>
  <c r="AT809" i="2"/>
  <c r="AV942" i="2"/>
  <c r="AU829" i="2"/>
  <c r="BJ530" i="2"/>
  <c r="AV744" i="2"/>
  <c r="AU677" i="2"/>
  <c r="AU944" i="2"/>
  <c r="AU802" i="2"/>
  <c r="AT832" i="2"/>
  <c r="BJ544" i="2"/>
  <c r="AT811" i="2"/>
  <c r="AV648" i="2"/>
  <c r="AU953" i="2"/>
  <c r="AU815" i="2"/>
  <c r="BJ559" i="2"/>
  <c r="AT852" i="2"/>
  <c r="AU960" i="2"/>
  <c r="AT951" i="2"/>
  <c r="AV727" i="2"/>
  <c r="AU720" i="2"/>
  <c r="AT949" i="2"/>
  <c r="AV787" i="2"/>
  <c r="BJ482" i="2"/>
  <c r="BJ554" i="2"/>
  <c r="BJ580" i="2"/>
  <c r="AU813" i="2"/>
  <c r="AU880" i="2"/>
  <c r="AV620" i="2"/>
  <c r="AU673" i="2"/>
  <c r="AT662" i="2"/>
  <c r="AT897" i="2"/>
  <c r="AV747" i="2"/>
  <c r="AU634" i="2"/>
  <c r="AU782" i="2"/>
  <c r="AT695" i="2"/>
  <c r="AU872" i="2"/>
  <c r="AU592" i="2"/>
  <c r="AV885" i="2"/>
  <c r="AT856" i="2"/>
  <c r="AU911" i="2"/>
  <c r="AV924" i="2"/>
  <c r="AT799" i="2"/>
  <c r="AU729" i="2"/>
  <c r="AU933" i="2"/>
  <c r="AV947" i="2"/>
  <c r="AU578" i="2"/>
  <c r="AT689" i="2"/>
  <c r="AT683" i="2"/>
  <c r="AU805" i="2"/>
  <c r="AU906" i="2"/>
  <c r="AU671" i="2"/>
  <c r="AU766" i="2"/>
  <c r="AT615" i="2"/>
  <c r="AV631" i="2"/>
  <c r="AT815" i="2"/>
  <c r="AT767" i="2"/>
  <c r="AV789" i="2"/>
  <c r="AV750" i="2"/>
  <c r="AV830" i="2"/>
  <c r="AV883" i="2"/>
  <c r="AT661" i="2"/>
  <c r="AU899" i="2"/>
  <c r="AU821" i="2"/>
  <c r="AV908" i="2"/>
  <c r="AT685" i="2"/>
  <c r="AT631" i="2"/>
  <c r="AV939" i="2"/>
  <c r="AU660" i="2"/>
  <c r="AT568" i="2"/>
  <c r="AU873" i="2"/>
  <c r="AU910" i="2"/>
  <c r="AT842" i="2"/>
  <c r="AV895" i="2"/>
  <c r="AT668" i="2"/>
  <c r="AU734" i="2"/>
  <c r="BJ550" i="2"/>
  <c r="AU801" i="2"/>
  <c r="AU633" i="2"/>
  <c r="AT939" i="2"/>
  <c r="AT960" i="2"/>
  <c r="AU784" i="2"/>
  <c r="AT883" i="2"/>
  <c r="AU816" i="2"/>
  <c r="AV673" i="2"/>
  <c r="AU697" i="2"/>
  <c r="AT619" i="2"/>
  <c r="AV812" i="2"/>
  <c r="BJ542" i="2"/>
  <c r="AV676" i="2"/>
  <c r="AV580" i="2"/>
  <c r="AT869" i="2"/>
  <c r="AT584" i="2"/>
  <c r="AU863" i="2"/>
  <c r="AT938" i="2"/>
  <c r="AU921" i="2"/>
  <c r="AT821" i="2"/>
  <c r="AT888" i="2"/>
  <c r="AV792" i="2"/>
  <c r="AT831" i="2"/>
  <c r="AU626" i="2"/>
  <c r="AV632" i="2"/>
  <c r="AV935" i="2"/>
  <c r="AV871" i="2"/>
  <c r="AV724" i="2"/>
  <c r="AU958" i="2"/>
  <c r="AU869" i="2"/>
  <c r="AU570" i="2"/>
  <c r="AT864" i="2"/>
  <c r="AU853" i="2"/>
  <c r="AU664" i="2"/>
  <c r="BJ525" i="2"/>
  <c r="AT659" i="2"/>
  <c r="AV833" i="2"/>
  <c r="AV627" i="2"/>
  <c r="AU577" i="2"/>
  <c r="AV703" i="2"/>
  <c r="AT606" i="2"/>
  <c r="AV628" i="2"/>
  <c r="AU917" i="2"/>
  <c r="AU732" i="2"/>
  <c r="AU637" i="2"/>
  <c r="AU684" i="2"/>
  <c r="AU949" i="2"/>
  <c r="AV842" i="2"/>
  <c r="AT943" i="2"/>
  <c r="AT921" i="2"/>
  <c r="AT917" i="2"/>
  <c r="AV714" i="2"/>
  <c r="AU582" i="2"/>
  <c r="AV817" i="2"/>
  <c r="AT613" i="2"/>
  <c r="AT902" i="2"/>
  <c r="AT780" i="2"/>
  <c r="AV739" i="2"/>
  <c r="AT824" i="2"/>
  <c r="AT712" i="2"/>
  <c r="AV646" i="2"/>
  <c r="AU690" i="2"/>
  <c r="AV831" i="2"/>
  <c r="AV599" i="2"/>
  <c r="AV856" i="2"/>
  <c r="BJ574" i="2"/>
  <c r="AV674" i="2"/>
  <c r="AV740" i="2"/>
  <c r="AT737" i="2"/>
  <c r="AU653" i="2"/>
  <c r="AU842" i="2"/>
  <c r="AT834" i="2"/>
  <c r="AT784" i="2"/>
  <c r="AV596" i="2"/>
  <c r="AV609" i="2"/>
  <c r="AU627" i="2"/>
  <c r="AV741" i="2"/>
  <c r="AT923" i="2"/>
  <c r="AV843" i="2"/>
  <c r="AT736" i="2"/>
  <c r="AU663" i="2"/>
  <c r="AT779" i="2"/>
  <c r="AU856" i="2"/>
  <c r="AU883" i="2"/>
  <c r="AT703" i="2"/>
  <c r="AV668" i="2"/>
  <c r="AV659" i="2"/>
  <c r="AV654" i="2"/>
  <c r="AU739" i="2"/>
  <c r="BJ561" i="2"/>
  <c r="AV585" i="2"/>
  <c r="AV685" i="2"/>
  <c r="AT650" i="2"/>
  <c r="AT741" i="2"/>
  <c r="AV870" i="2"/>
  <c r="AV810" i="2"/>
  <c r="AV772" i="2"/>
  <c r="AV568" i="2"/>
  <c r="AV572" i="2"/>
  <c r="AU840" i="2"/>
  <c r="AV919" i="2"/>
  <c r="AV716" i="2"/>
  <c r="AV780" i="2"/>
  <c r="AV921" i="2"/>
  <c r="AT621" i="2"/>
  <c r="AV961" i="2"/>
  <c r="AT868" i="2"/>
  <c r="AV786" i="2"/>
  <c r="AT608" i="2"/>
  <c r="AT704" i="2"/>
  <c r="AT952" i="2"/>
  <c r="AT791" i="2"/>
  <c r="AU895" i="2"/>
  <c r="AT879" i="2"/>
  <c r="AU866" i="2"/>
  <c r="AV954" i="2"/>
  <c r="AU909" i="2"/>
  <c r="AU940" i="2"/>
  <c r="AT577" i="2"/>
  <c r="AV911" i="2"/>
  <c r="AU711" i="2"/>
  <c r="AU961" i="2"/>
  <c r="AV651" i="2"/>
  <c r="AU771" i="2"/>
  <c r="AT739" i="2"/>
  <c r="AV944" i="2"/>
  <c r="AV863" i="2"/>
  <c r="AT643" i="2"/>
  <c r="BJ582" i="2"/>
  <c r="AU588" i="2"/>
  <c r="AV955" i="2"/>
  <c r="AU925" i="2"/>
  <c r="AU871" i="2"/>
  <c r="AU870" i="2"/>
  <c r="AU719" i="2"/>
  <c r="BJ501" i="2"/>
  <c r="AV790" i="2"/>
  <c r="AT889" i="2"/>
  <c r="AU571" i="2"/>
  <c r="AV689" i="2"/>
  <c r="AU893" i="2"/>
  <c r="BJ579" i="2"/>
  <c r="AU812" i="2"/>
  <c r="AT657" i="2"/>
  <c r="AT800" i="2"/>
  <c r="AV664" i="2"/>
  <c r="AV791" i="2"/>
  <c r="AU707" i="2"/>
  <c r="AT789" i="2"/>
  <c r="AU924" i="2"/>
  <c r="AU647" i="2"/>
  <c r="AT731" i="2"/>
  <c r="AU890" i="2"/>
  <c r="AU952" i="2"/>
  <c r="AT903" i="2"/>
  <c r="AT628" i="2"/>
  <c r="AT635" i="2"/>
  <c r="AU574" i="2"/>
  <c r="AV847" i="2"/>
  <c r="AT830" i="2"/>
  <c r="AT566" i="2"/>
  <c r="AT801" i="2"/>
  <c r="AU569" i="2"/>
  <c r="AT587" i="2"/>
  <c r="AU576" i="2"/>
  <c r="AT722" i="2"/>
  <c r="AV571" i="2"/>
  <c r="AV936" i="2"/>
  <c r="AV824" i="2"/>
  <c r="AT592" i="2"/>
  <c r="AV840" i="2"/>
  <c r="AU564" i="2"/>
  <c r="BJ480" i="2"/>
  <c r="AV745" i="2"/>
  <c r="AV929" i="2"/>
  <c r="AV719" i="2"/>
  <c r="AV748" i="2"/>
  <c r="BJ555" i="2"/>
  <c r="AV766" i="2"/>
  <c r="AV869" i="2"/>
  <c r="AT781" i="2"/>
  <c r="AT583" i="2"/>
  <c r="AU638" i="2"/>
  <c r="AT688" i="2"/>
  <c r="BJ486" i="2"/>
  <c r="AV910" i="2"/>
  <c r="AT604" i="2"/>
  <c r="AU703" i="2"/>
  <c r="AV733" i="2"/>
  <c r="AU913" i="2"/>
  <c r="AV647" i="2"/>
  <c r="AV832" i="2"/>
  <c r="AU798" i="2"/>
  <c r="AU575" i="2"/>
  <c r="AV882" i="2"/>
  <c r="AU594" i="2"/>
  <c r="AU844" i="2"/>
  <c r="AT640" i="2"/>
  <c r="AU573" i="2"/>
  <c r="AV803" i="2"/>
  <c r="AU891" i="2"/>
  <c r="AU716" i="2"/>
  <c r="AV562" i="2"/>
  <c r="AV579" i="2"/>
  <c r="AV652" i="2"/>
  <c r="AT600" i="2"/>
  <c r="AT771" i="2"/>
  <c r="AV695" i="2"/>
  <c r="AU641" i="2"/>
  <c r="BJ553" i="2"/>
  <c r="AT581" i="2"/>
  <c r="AT802" i="2"/>
  <c r="BJ508" i="2"/>
  <c r="AT748" i="2"/>
  <c r="AU670" i="2"/>
  <c r="AU769" i="2"/>
  <c r="AU932" i="2"/>
  <c r="AU908" i="2"/>
  <c r="AV732" i="2"/>
  <c r="AT828" i="2"/>
  <c r="AU810" i="2"/>
  <c r="AU818" i="2"/>
  <c r="AT819" i="2"/>
  <c r="AV619" i="2"/>
  <c r="AU916" i="2"/>
  <c r="AV778" i="2"/>
  <c r="AU900" i="2"/>
  <c r="AU731" i="2"/>
  <c r="AV569" i="2"/>
  <c r="AV667" i="2"/>
  <c r="AT625" i="2"/>
  <c r="AT636" i="2"/>
  <c r="AT569" i="2"/>
  <c r="AT759" i="2"/>
  <c r="AT610" i="2"/>
  <c r="AU644" i="2"/>
  <c r="AT740" i="2"/>
  <c r="AV906" i="2"/>
  <c r="AV946" i="2"/>
  <c r="AV624" i="2"/>
  <c r="AV702" i="2"/>
  <c r="AV582" i="2"/>
  <c r="AT906" i="2"/>
  <c r="AV959" i="2"/>
  <c r="AV565" i="2"/>
  <c r="AU682" i="2"/>
  <c r="AV927" i="2"/>
  <c r="AU655" i="2"/>
  <c r="AU951" i="2"/>
  <c r="AT763" i="2"/>
  <c r="AU735" i="2"/>
  <c r="AT785" i="2"/>
  <c r="AT721" i="2"/>
  <c r="AU962" i="2"/>
  <c r="AV720" i="2"/>
  <c r="AV615" i="2"/>
  <c r="AU905" i="2"/>
  <c r="AV715" i="2"/>
  <c r="AV592" i="2"/>
  <c r="AV804" i="2"/>
  <c r="AV675" i="2"/>
  <c r="BJ484" i="2"/>
  <c r="BJ537" i="2"/>
  <c r="AU617" i="2"/>
  <c r="AV697" i="2"/>
  <c r="AV896" i="2"/>
  <c r="AU610" i="2"/>
  <c r="AU619" i="2"/>
  <c r="AU939" i="2"/>
  <c r="AT848" i="2"/>
  <c r="AU767" i="2"/>
  <c r="AT816" i="2"/>
  <c r="AT735" i="2"/>
  <c r="BJ557" i="2"/>
  <c r="AV797" i="2"/>
  <c r="AU606" i="2"/>
  <c r="AU601" i="2"/>
  <c r="AV690" i="2"/>
  <c r="AU704" i="2"/>
  <c r="AU956" i="2"/>
  <c r="BJ483" i="2"/>
  <c r="AT861" i="2"/>
  <c r="AU593" i="2"/>
  <c r="AU597" i="2"/>
  <c r="AT918" i="2"/>
  <c r="AV912" i="2"/>
  <c r="AT714" i="2"/>
  <c r="AU683" i="2"/>
  <c r="AV900" i="2"/>
  <c r="AT863" i="2"/>
  <c r="BJ510" i="2"/>
  <c r="BJ548" i="2"/>
  <c r="AV876" i="2"/>
  <c r="AT797" i="2"/>
  <c r="AT808" i="2"/>
  <c r="AT562" i="2"/>
  <c r="AU833" i="2"/>
  <c r="AU804" i="2"/>
  <c r="AT758" i="2"/>
  <c r="AU929" i="2"/>
  <c r="AT936" i="2"/>
  <c r="AV758" i="2"/>
  <c r="AU705" i="2"/>
  <c r="AV586" i="2"/>
  <c r="AU884" i="2"/>
  <c r="AT586" i="2"/>
  <c r="BJ583" i="2"/>
  <c r="AN586" i="2" l="1"/>
  <c r="AP884" i="2"/>
  <c r="AP705" i="2"/>
  <c r="AN936" i="2"/>
  <c r="AN758" i="2"/>
  <c r="AP804" i="2"/>
  <c r="AP833" i="2"/>
  <c r="AN562" i="2"/>
  <c r="AN808" i="2"/>
  <c r="AN797" i="2"/>
  <c r="AN863" i="2"/>
  <c r="AP683" i="2"/>
  <c r="AN714" i="2"/>
  <c r="AN918" i="2"/>
  <c r="AP597" i="2"/>
  <c r="AP593" i="2"/>
  <c r="AN861" i="2"/>
  <c r="AP704" i="2"/>
  <c r="AP601" i="2"/>
  <c r="AP606" i="2"/>
  <c r="AN735" i="2"/>
  <c r="AN816" i="2"/>
  <c r="AP767" i="2"/>
  <c r="AN848" i="2"/>
  <c r="AP619" i="2"/>
  <c r="AP610" i="2"/>
  <c r="AP617" i="2"/>
  <c r="AN721" i="2"/>
  <c r="AN785" i="2"/>
  <c r="AP735" i="2"/>
  <c r="AN763" i="2"/>
  <c r="AP655" i="2"/>
  <c r="AP682" i="2"/>
  <c r="AN906" i="2"/>
  <c r="AN740" i="2"/>
  <c r="AP644" i="2"/>
  <c r="AN610" i="2"/>
  <c r="AN759" i="2"/>
  <c r="AN569" i="2"/>
  <c r="AN636" i="2"/>
  <c r="AN625" i="2"/>
  <c r="AP731" i="2"/>
  <c r="AP900" i="2"/>
  <c r="AN819" i="2"/>
  <c r="AP818" i="2"/>
  <c r="AP810" i="2"/>
  <c r="AN828" i="2"/>
  <c r="AP769" i="2"/>
  <c r="AP670" i="2"/>
  <c r="AN748" i="2"/>
  <c r="AN802" i="2"/>
  <c r="AN581" i="2"/>
  <c r="AP641" i="2"/>
  <c r="AN771" i="2"/>
  <c r="AN600" i="2"/>
  <c r="AP716" i="2"/>
  <c r="AP891" i="2"/>
  <c r="AP573" i="2"/>
  <c r="AN640" i="2"/>
  <c r="AP844" i="2"/>
  <c r="AP594" i="2"/>
  <c r="AP575" i="2"/>
  <c r="AP798" i="2"/>
  <c r="AP703" i="2"/>
  <c r="AN604" i="2"/>
  <c r="AN688" i="2"/>
  <c r="AP638" i="2"/>
  <c r="AN583" i="2"/>
  <c r="AN781" i="2"/>
  <c r="AP564" i="2"/>
  <c r="AN592" i="2"/>
  <c r="AN722" i="2"/>
  <c r="AP576" i="2"/>
  <c r="AN587" i="2"/>
  <c r="AP569" i="2"/>
  <c r="AN801" i="2"/>
  <c r="AN566" i="2"/>
  <c r="AN830" i="2"/>
  <c r="AP574" i="2"/>
  <c r="AN635" i="2"/>
  <c r="AN628" i="2"/>
  <c r="AN903" i="2"/>
  <c r="AP890" i="2"/>
  <c r="AN731" i="2"/>
  <c r="AP647" i="2"/>
  <c r="AN789" i="2"/>
  <c r="AP707" i="2"/>
  <c r="AN800" i="2"/>
  <c r="AN657" i="2"/>
  <c r="AP812" i="2"/>
  <c r="AP893" i="2"/>
  <c r="AP571" i="2"/>
  <c r="AN889" i="2"/>
  <c r="AP719" i="2"/>
  <c r="AP870" i="2"/>
  <c r="AP871" i="2"/>
  <c r="AP588" i="2"/>
  <c r="AN643" i="2"/>
  <c r="AN739" i="2"/>
  <c r="AP771" i="2"/>
  <c r="AP711" i="2"/>
  <c r="AN577" i="2"/>
  <c r="AP866" i="2"/>
  <c r="AN879" i="2"/>
  <c r="AP895" i="2"/>
  <c r="AN791" i="2"/>
  <c r="AN952" i="2"/>
  <c r="AN704" i="2"/>
  <c r="AN608" i="2"/>
  <c r="AN868" i="2"/>
  <c r="AN621" i="2"/>
  <c r="AP840" i="2"/>
  <c r="AN741" i="2"/>
  <c r="AN650" i="2"/>
  <c r="AP739" i="2"/>
  <c r="AN703" i="2"/>
  <c r="AP883" i="2"/>
  <c r="AP856" i="2"/>
  <c r="AN779" i="2"/>
  <c r="AP663" i="2"/>
  <c r="AN736" i="2"/>
  <c r="AN923" i="2"/>
  <c r="AP627" i="2"/>
  <c r="AN784" i="2"/>
  <c r="AN834" i="2"/>
  <c r="AP842" i="2"/>
  <c r="AP653" i="2"/>
  <c r="AN737" i="2"/>
  <c r="AP690" i="2"/>
  <c r="AN712" i="2"/>
  <c r="AN824" i="2"/>
  <c r="AN780" i="2"/>
  <c r="AN902" i="2"/>
  <c r="AN613" i="2"/>
  <c r="AP582" i="2"/>
  <c r="AN917" i="2"/>
  <c r="AN921" i="2"/>
  <c r="AN943" i="2"/>
  <c r="AP684" i="2"/>
  <c r="AP637" i="2"/>
  <c r="AP732" i="2"/>
  <c r="AN606" i="2"/>
  <c r="AP577" i="2"/>
  <c r="AN659" i="2"/>
  <c r="AP664" i="2"/>
  <c r="AP853" i="2"/>
  <c r="AN864" i="2"/>
  <c r="AP570" i="2"/>
  <c r="AP869" i="2"/>
  <c r="AP626" i="2"/>
  <c r="AN831" i="2"/>
  <c r="AN888" i="2"/>
  <c r="AN821" i="2"/>
  <c r="AN938" i="2"/>
  <c r="AP863" i="2"/>
  <c r="AN584" i="2"/>
  <c r="AN869" i="2"/>
  <c r="AN619" i="2"/>
  <c r="AP697" i="2"/>
  <c r="AP816" i="2"/>
  <c r="AN883" i="2"/>
  <c r="AP784" i="2"/>
  <c r="AN960" i="2"/>
  <c r="AN939" i="2"/>
  <c r="AP633" i="2"/>
  <c r="AP801" i="2"/>
  <c r="AP734" i="2"/>
  <c r="AN668" i="2"/>
  <c r="AN842" i="2"/>
  <c r="AP873" i="2"/>
  <c r="AN568" i="2"/>
  <c r="AP660" i="2"/>
  <c r="AN631" i="2"/>
  <c r="AN685" i="2"/>
  <c r="AP821" i="2"/>
  <c r="AP899" i="2"/>
  <c r="AN661" i="2"/>
  <c r="AN767" i="2"/>
  <c r="AN815" i="2"/>
  <c r="AN615" i="2"/>
  <c r="AP766" i="2"/>
  <c r="AP671" i="2"/>
  <c r="AP805" i="2"/>
  <c r="AN683" i="2"/>
  <c r="AN689" i="2"/>
  <c r="AP578" i="2"/>
  <c r="AP729" i="2"/>
  <c r="AN799" i="2"/>
  <c r="AN856" i="2"/>
  <c r="AP592" i="2"/>
  <c r="AP872" i="2"/>
  <c r="AN695" i="2"/>
  <c r="AP782" i="2"/>
  <c r="AP634" i="2"/>
  <c r="AN897" i="2"/>
  <c r="AN662" i="2"/>
  <c r="AP673" i="2"/>
  <c r="AP880" i="2"/>
  <c r="AP813" i="2"/>
  <c r="AN949" i="2"/>
  <c r="AP720" i="2"/>
  <c r="AN951" i="2"/>
  <c r="AN852" i="2"/>
  <c r="AP815" i="2"/>
  <c r="AN811" i="2"/>
  <c r="AN832" i="2"/>
  <c r="AP802" i="2"/>
  <c r="AP677" i="2"/>
  <c r="AP829" i="2"/>
  <c r="AN809" i="2"/>
  <c r="AN715" i="2"/>
  <c r="AN656" i="2"/>
  <c r="AN648" i="2"/>
  <c r="AN927" i="2"/>
  <c r="AN746" i="2"/>
  <c r="AP640" i="2"/>
  <c r="AN599" i="2"/>
  <c r="AP586" i="2"/>
  <c r="AP757" i="2"/>
  <c r="AP636" i="2"/>
  <c r="AP892" i="2"/>
  <c r="AP656" i="2"/>
  <c r="AP611" i="2"/>
  <c r="AN877" i="2"/>
  <c r="AP623" i="2"/>
  <c r="AP754" i="2"/>
  <c r="AP694" i="2"/>
  <c r="AN693" i="2"/>
  <c r="AN866" i="2"/>
  <c r="AN843" i="2"/>
  <c r="AN676" i="2"/>
  <c r="AN899" i="2"/>
  <c r="AP862" i="2"/>
  <c r="AN958" i="2"/>
  <c r="AN755" i="2"/>
  <c r="AN895" i="2"/>
  <c r="AP745" i="2"/>
  <c r="AN934" i="2"/>
  <c r="AN629" i="2"/>
  <c r="AN798" i="2"/>
  <c r="AP590" i="2"/>
  <c r="AN753" i="2"/>
  <c r="AN667" i="2"/>
  <c r="AN805" i="2"/>
  <c r="AN774" i="2"/>
  <c r="AP849" i="2"/>
  <c r="AP667" i="2"/>
  <c r="AP717" i="2"/>
  <c r="AN728" i="2"/>
  <c r="AP799" i="2"/>
  <c r="AN709" i="2"/>
  <c r="AN880" i="2"/>
  <c r="AN684" i="2"/>
  <c r="AP796" i="2"/>
  <c r="AN762" i="2"/>
  <c r="AP692" i="2"/>
  <c r="AN796" i="2"/>
  <c r="AN749" i="2"/>
  <c r="AN752" i="2"/>
  <c r="AN686" i="2"/>
  <c r="AN833" i="2"/>
  <c r="AN633" i="2"/>
  <c r="AN690" i="2"/>
  <c r="AN653" i="2"/>
  <c r="AN782" i="2"/>
  <c r="AN701" i="2"/>
  <c r="AP826" i="2"/>
  <c r="AN827" i="2"/>
  <c r="AN961" i="2"/>
  <c r="AN835" i="2"/>
  <c r="AN644" i="2"/>
  <c r="AP591" i="2"/>
  <c r="AP689" i="2"/>
  <c r="AP681" i="2"/>
  <c r="AP658" i="2"/>
  <c r="AN642" i="2"/>
  <c r="AN922" i="2"/>
  <c r="AP860" i="2"/>
  <c r="AN673" i="2"/>
  <c r="AP738" i="2"/>
  <c r="AP686" i="2"/>
  <c r="AN818" i="2"/>
  <c r="AN849" i="2"/>
  <c r="AN946" i="2"/>
  <c r="AN944" i="2"/>
  <c r="AN718" i="2"/>
  <c r="AP674" i="2"/>
  <c r="AN813" i="2"/>
  <c r="AP846" i="2"/>
  <c r="AP877" i="2"/>
  <c r="AP702" i="2"/>
  <c r="AN872" i="2"/>
  <c r="AP774" i="2"/>
  <c r="AN616" i="2"/>
  <c r="AN959" i="2"/>
  <c r="AN844" i="2"/>
  <c r="AP616" i="2"/>
  <c r="AN812" i="2"/>
  <c r="AN912" i="2"/>
  <c r="AP831" i="2"/>
  <c r="AN563" i="2"/>
  <c r="AN870" i="2"/>
  <c r="AP839" i="2"/>
  <c r="AP781" i="2"/>
  <c r="AP837" i="2"/>
  <c r="AP773" i="2"/>
  <c r="AN909" i="2"/>
  <c r="AN710" i="2"/>
  <c r="AP680" i="2"/>
  <c r="AP879" i="2"/>
  <c r="AP835" i="2"/>
  <c r="AP567" i="2"/>
  <c r="AP886" i="2"/>
  <c r="AP761" i="2"/>
  <c r="AP713" i="2"/>
  <c r="AP737" i="2"/>
  <c r="AP583" i="2"/>
  <c r="AP596" i="2"/>
  <c r="AN666" i="2"/>
  <c r="AP672" i="2"/>
  <c r="AP827" i="2"/>
  <c r="AN696" i="2"/>
  <c r="AN681" i="2"/>
  <c r="AP845" i="2"/>
  <c r="AP572" i="2"/>
  <c r="AN853" i="2"/>
  <c r="AN637" i="2"/>
  <c r="AP817" i="2"/>
  <c r="AG2" i="3"/>
  <c r="AG8" i="3" s="1"/>
  <c r="AG9" i="3" s="1"/>
  <c r="N85" i="3"/>
  <c r="AP701" i="2"/>
  <c r="AN717" i="2"/>
  <c r="AN882" i="2"/>
  <c r="AP743" i="2"/>
  <c r="AN839" i="2"/>
  <c r="AP632" i="2"/>
  <c r="AN794" i="2"/>
  <c r="AP639" i="2"/>
  <c r="AN783" i="2"/>
  <c r="AN769" i="2"/>
  <c r="AN954" i="2"/>
  <c r="AN622" i="2"/>
  <c r="AN845" i="2"/>
  <c r="AN699" i="2"/>
  <c r="AN733" i="2"/>
  <c r="AN609" i="2"/>
  <c r="AN807" i="2"/>
  <c r="AN707" i="2"/>
  <c r="AN588" i="2"/>
  <c r="AN955" i="2"/>
  <c r="AP775" i="2"/>
  <c r="AN851" i="2"/>
  <c r="AN589" i="2"/>
  <c r="AP652" i="2"/>
  <c r="AN766" i="2"/>
  <c r="AP568" i="2"/>
  <c r="AP822" i="2"/>
  <c r="AP750" i="2"/>
  <c r="AP787" i="2"/>
  <c r="AP584" i="2"/>
  <c r="AN663" i="2"/>
  <c r="AN806" i="2"/>
  <c r="AN738" i="2"/>
  <c r="AN747" i="2"/>
  <c r="AP654" i="2"/>
  <c r="AP708" i="2"/>
  <c r="AP565" i="2"/>
  <c r="AN900" i="2"/>
  <c r="AN932" i="2"/>
  <c r="AN790" i="2"/>
  <c r="AP794" i="2"/>
  <c r="AP854" i="2"/>
  <c r="AP668" i="2"/>
  <c r="AP878" i="2"/>
  <c r="AN892" i="2"/>
  <c r="AN732" i="2"/>
  <c r="AP851" i="2"/>
  <c r="AN595" i="2"/>
  <c r="AN817" i="2"/>
  <c r="AP561" i="2"/>
  <c r="AP830" i="2"/>
  <c r="AP678" i="2"/>
  <c r="AN778" i="2"/>
  <c r="AP649" i="2"/>
  <c r="AP714" i="2"/>
  <c r="AN694" i="2"/>
  <c r="AP585" i="2"/>
  <c r="AP850" i="2"/>
  <c r="AN857" i="2"/>
  <c r="AN825" i="2"/>
  <c r="AN574" i="2"/>
  <c r="AN787" i="2"/>
  <c r="AN898" i="2"/>
  <c r="AP888" i="2"/>
  <c r="AP874" i="2"/>
  <c r="AN645" i="2"/>
  <c r="AP902" i="2"/>
  <c r="AP857" i="2"/>
  <c r="AN908" i="2"/>
  <c r="AN669" i="2"/>
  <c r="AN931" i="2"/>
  <c r="AP779" i="2"/>
  <c r="AN854" i="2"/>
  <c r="AN795" i="2"/>
  <c r="AN585" i="2"/>
  <c r="AP642" i="2"/>
  <c r="AP795" i="2"/>
  <c r="AP733" i="2"/>
  <c r="AN840" i="2"/>
  <c r="AN675" i="2"/>
  <c r="AN591" i="2"/>
  <c r="AN756" i="2"/>
  <c r="AN627" i="2"/>
  <c r="AP624" i="2"/>
  <c r="AN679" i="2"/>
  <c r="AN915" i="2"/>
  <c r="AP603" i="2"/>
  <c r="AP763" i="2"/>
  <c r="AN578" i="2"/>
  <c r="AN822" i="2"/>
  <c r="AP824" i="2"/>
  <c r="AN855" i="2"/>
  <c r="AN639" i="2"/>
  <c r="AP589" i="2"/>
  <c r="AP699" i="2"/>
  <c r="AN605" i="2"/>
  <c r="AP587" i="2"/>
  <c r="AP777" i="2"/>
  <c r="AN582" i="2"/>
  <c r="AN913" i="2"/>
  <c r="AP696" i="2"/>
  <c r="AN571" i="2"/>
  <c r="AN935" i="2"/>
  <c r="AP650" i="2"/>
  <c r="AP562" i="2"/>
  <c r="AN901" i="2"/>
  <c r="AN847" i="2"/>
  <c r="AN761" i="2"/>
  <c r="AP666" i="2"/>
  <c r="AP742" i="2"/>
  <c r="AN682" i="2"/>
  <c r="AN823" i="2"/>
  <c r="AP790" i="2"/>
  <c r="AP609" i="2"/>
  <c r="AN760" i="2"/>
  <c r="AN705" i="2"/>
  <c r="AN884" i="2"/>
  <c r="AP786" i="2"/>
  <c r="AN928" i="2"/>
  <c r="AN956" i="2"/>
  <c r="AP615" i="2"/>
  <c r="AN885" i="2"/>
  <c r="AP755" i="2"/>
  <c r="AP896" i="2"/>
  <c r="AN962" i="2"/>
  <c r="AN963" i="2"/>
  <c r="AN727" i="2"/>
  <c r="AP706" i="2"/>
  <c r="AN641" i="2"/>
  <c r="AP793" i="2"/>
  <c r="AN700" i="2"/>
  <c r="AN593" i="2"/>
  <c r="AN874" i="2"/>
  <c r="AN716" i="2"/>
  <c r="AP758" i="2"/>
  <c r="AN810" i="2"/>
  <c r="AN836" i="2"/>
  <c r="AN572" i="2"/>
  <c r="AN691" i="2"/>
  <c r="AP832" i="2"/>
  <c r="AP628" i="2"/>
  <c r="AP695" i="2"/>
  <c r="AN649" i="2"/>
  <c r="AN750" i="2"/>
  <c r="AN611" i="2"/>
  <c r="AP875" i="2"/>
  <c r="AN820" i="2"/>
  <c r="AP768" i="2"/>
  <c r="AN670" i="2"/>
  <c r="AN646" i="2"/>
  <c r="AP897" i="2"/>
  <c r="AP602" i="2"/>
  <c r="AP753" i="2"/>
  <c r="AN570" i="2"/>
  <c r="AP728" i="2"/>
  <c r="AN933" i="2"/>
  <c r="AN786" i="2"/>
  <c r="AN680" i="2"/>
  <c r="AN564" i="2"/>
  <c r="AP811" i="2"/>
  <c r="AN862" i="2"/>
  <c r="AP613" i="2"/>
  <c r="AN788" i="2"/>
  <c r="AP661" i="2"/>
  <c r="AP625" i="2"/>
  <c r="AN937" i="2"/>
  <c r="AN926" i="2"/>
  <c r="AN638" i="2"/>
  <c r="AP579" i="2"/>
  <c r="AP894" i="2"/>
  <c r="AN850" i="2"/>
  <c r="AN764" i="2"/>
  <c r="AP748" i="2"/>
  <c r="AN725" i="2"/>
  <c r="AP746" i="2"/>
  <c r="AP867" i="2"/>
  <c r="AP820" i="2"/>
  <c r="AP645" i="2"/>
  <c r="AN948" i="2"/>
  <c r="AN602" i="2"/>
  <c r="AP864" i="2"/>
  <c r="AN729" i="2"/>
  <c r="AN742" i="2"/>
  <c r="AP749" i="2"/>
  <c r="AP646" i="2"/>
  <c r="AP751" i="2"/>
  <c r="AN634" i="2"/>
  <c r="AN953" i="2"/>
  <c r="AP700" i="2"/>
  <c r="AN929" i="2"/>
  <c r="AN775" i="2"/>
  <c r="AP841" i="2"/>
  <c r="AN792" i="2"/>
  <c r="AN598" i="2"/>
  <c r="AN665" i="2"/>
  <c r="AN886" i="2"/>
  <c r="AN875" i="2"/>
  <c r="AP848" i="2"/>
  <c r="AN576" i="2"/>
  <c r="AN793" i="2"/>
  <c r="AP722" i="2"/>
  <c r="AP778" i="2"/>
  <c r="AP614" i="2"/>
  <c r="AN757" i="2"/>
  <c r="AP599" i="2"/>
  <c r="AN677" i="2"/>
  <c r="AN561" i="2"/>
  <c r="AN829" i="2"/>
  <c r="AN614" i="2"/>
  <c r="AP865" i="2"/>
  <c r="AN617" i="2"/>
  <c r="AP736" i="2"/>
  <c r="AN658" i="2"/>
  <c r="AP676" i="2"/>
  <c r="AP819" i="2"/>
  <c r="AP718" i="2"/>
  <c r="AP847" i="2"/>
  <c r="AN730" i="2"/>
  <c r="AP882" i="2"/>
  <c r="AN671" i="2"/>
  <c r="AN672" i="2"/>
  <c r="AP710" i="2"/>
  <c r="AP814" i="2"/>
  <c r="AN560" i="2"/>
  <c r="AN893" i="2"/>
  <c r="AN804" i="2"/>
  <c r="AP792" i="2"/>
  <c r="AP772" i="2"/>
  <c r="AP724" i="2"/>
  <c r="AP752" i="2"/>
  <c r="AN878" i="2"/>
  <c r="AN723" i="2"/>
  <c r="AP788" i="2"/>
  <c r="AP797" i="2"/>
  <c r="AN745" i="2"/>
  <c r="AN894" i="2"/>
  <c r="AP600" i="2"/>
  <c r="AN838" i="2"/>
  <c r="AN865" i="2"/>
  <c r="AN858" i="2"/>
  <c r="AN891" i="2"/>
  <c r="AN726" i="2"/>
  <c r="AN904" i="2"/>
  <c r="AN597" i="2"/>
  <c r="AP643" i="2"/>
  <c r="AN770" i="2"/>
  <c r="AN860" i="2"/>
  <c r="AN919" i="2"/>
  <c r="AP807" i="2"/>
  <c r="AN708" i="2"/>
  <c r="AP858" i="2"/>
  <c r="AN743" i="2"/>
  <c r="AN678" i="2"/>
  <c r="AP698" i="2"/>
  <c r="AP598" i="2"/>
  <c r="AP747" i="2"/>
  <c r="AP776" i="2"/>
  <c r="AN859" i="2"/>
  <c r="AN905" i="2"/>
  <c r="AP687" i="2"/>
  <c r="AN620" i="2"/>
  <c r="AN626" i="2"/>
  <c r="AP868" i="2"/>
  <c r="AP709" i="2"/>
  <c r="AP612" i="2"/>
  <c r="AP688" i="2"/>
  <c r="AP580" i="2"/>
  <c r="AP823" i="2"/>
  <c r="AP621" i="2"/>
  <c r="AN887" i="2"/>
  <c r="AN580" i="2"/>
  <c r="AP881" i="2"/>
  <c r="AP685" i="2"/>
  <c r="AP828" i="2"/>
  <c r="AP765" i="2"/>
  <c r="AP809" i="2"/>
  <c r="AP861" i="2"/>
  <c r="AP859" i="2"/>
  <c r="AN624" i="2"/>
  <c r="AN910" i="2"/>
  <c r="AP780" i="2"/>
  <c r="AP762" i="2"/>
  <c r="AN765" i="2"/>
  <c r="AN876" i="2"/>
  <c r="AP741" i="2"/>
  <c r="AP726" i="2"/>
  <c r="AP675" i="2"/>
  <c r="AP756" i="2"/>
  <c r="AN567" i="2"/>
  <c r="AP620" i="2"/>
  <c r="AP876" i="2"/>
  <c r="AP648" i="2"/>
  <c r="AP622" i="2"/>
  <c r="AP785" i="2"/>
  <c r="AN947" i="2"/>
  <c r="AP770" i="2"/>
  <c r="AN890" i="2"/>
  <c r="AP764" i="2"/>
  <c r="AN612" i="2"/>
  <c r="AP604" i="2"/>
  <c r="AN603" i="2"/>
  <c r="AN881" i="2"/>
  <c r="AP730" i="2"/>
  <c r="AP783" i="2"/>
  <c r="AP808" i="2"/>
  <c r="AP608" i="2"/>
  <c r="AN623" i="2"/>
  <c r="AP629" i="2"/>
  <c r="AN841" i="2"/>
  <c r="AN754" i="2"/>
  <c r="AN647" i="2"/>
  <c r="AP669" i="2"/>
  <c r="AN565" i="2"/>
  <c r="AN945" i="2"/>
  <c r="AP852" i="2"/>
  <c r="AP760" i="2"/>
  <c r="AN632" i="2"/>
  <c r="AP595" i="2"/>
  <c r="AP651" i="2"/>
  <c r="AP721" i="2"/>
  <c r="AP898" i="2"/>
  <c r="AP693" i="2"/>
  <c r="AN744" i="2"/>
  <c r="AN674" i="2"/>
  <c r="AN724" i="2"/>
  <c r="AN719" i="2"/>
  <c r="AP618" i="2"/>
  <c r="AP725" i="2"/>
  <c r="AN698" i="2"/>
  <c r="AN907" i="2"/>
  <c r="AP887" i="2"/>
  <c r="AN687" i="2"/>
  <c r="AN930" i="2"/>
  <c r="AN777" i="2"/>
  <c r="AP744" i="2"/>
  <c r="AN601" i="2"/>
  <c r="AN911" i="2"/>
  <c r="AN651" i="2"/>
  <c r="AP806" i="2"/>
  <c r="AN559" i="2"/>
  <c r="AP657" i="2"/>
  <c r="AN706" i="2"/>
  <c r="AN734" i="2"/>
  <c r="AP791" i="2"/>
  <c r="AP607" i="2"/>
  <c r="AN594" i="2"/>
  <c r="AN607" i="2"/>
  <c r="AN873" i="2"/>
  <c r="AN896" i="2"/>
  <c r="AP581" i="2"/>
  <c r="AN660" i="2"/>
  <c r="AN697" i="2"/>
  <c r="AP803" i="2"/>
  <c r="AP759" i="2"/>
  <c r="AP715" i="2"/>
  <c r="AP836" i="2"/>
  <c r="AP635" i="2"/>
  <c r="AP691" i="2"/>
  <c r="AN768" i="2"/>
  <c r="AN826" i="2"/>
  <c r="AN618" i="2"/>
  <c r="AN803" i="2"/>
  <c r="AP605" i="2"/>
  <c r="AP630" i="2"/>
  <c r="AN924" i="2"/>
  <c r="AP665" i="2"/>
  <c r="AN573" i="2"/>
  <c r="AP855" i="2"/>
  <c r="AP901" i="2"/>
  <c r="AN711" i="2"/>
  <c r="AP885" i="2"/>
  <c r="AN940" i="2"/>
  <c r="AN751" i="2"/>
  <c r="AN720" i="2"/>
  <c r="AN871" i="2"/>
  <c r="AP566" i="2"/>
  <c r="AP843" i="2"/>
  <c r="AN772" i="2"/>
  <c r="AN957" i="2"/>
  <c r="AN590" i="2"/>
  <c r="AP727" i="2"/>
  <c r="AN664" i="2"/>
  <c r="AP662" i="2"/>
  <c r="AP723" i="2"/>
  <c r="AN916" i="2"/>
  <c r="AN776" i="2"/>
  <c r="AN925" i="2"/>
  <c r="AP789" i="2"/>
  <c r="AN837" i="2"/>
  <c r="AN942" i="2"/>
  <c r="AP889" i="2"/>
  <c r="AN579" i="2"/>
  <c r="AN814" i="2"/>
  <c r="AN941" i="2"/>
  <c r="AN652" i="2"/>
  <c r="AN867" i="2"/>
  <c r="AN846" i="2"/>
  <c r="AN920" i="2"/>
  <c r="AN713" i="2"/>
  <c r="AP659" i="2"/>
  <c r="AN655" i="2"/>
  <c r="AP834" i="2"/>
  <c r="AN575" i="2"/>
  <c r="AP838" i="2"/>
  <c r="AP825" i="2"/>
  <c r="AN950" i="2"/>
  <c r="AP631" i="2"/>
  <c r="AP740" i="2"/>
  <c r="AN630" i="2"/>
  <c r="AN773" i="2"/>
  <c r="AP563" i="2"/>
  <c r="AP800" i="2"/>
  <c r="AP679" i="2"/>
  <c r="AN654" i="2"/>
  <c r="AN702" i="2"/>
  <c r="AN692" i="2"/>
  <c r="AN596" i="2"/>
  <c r="AP712" i="2"/>
  <c r="AN914" i="2"/>
  <c r="A112" i="2"/>
  <c r="AR112" i="2" s="1"/>
  <c r="AB121" i="3"/>
  <c r="AC121" i="3" s="1"/>
  <c r="AA122" i="3"/>
  <c r="C124" i="1"/>
  <c r="B125" i="1"/>
  <c r="E124" i="1"/>
  <c r="D124" i="1"/>
  <c r="D114" i="2"/>
  <c r="AS113" i="2"/>
  <c r="B113" i="2"/>
  <c r="C113" i="2"/>
  <c r="H123" i="1"/>
  <c r="F123" i="1"/>
  <c r="BI584" i="2"/>
  <c r="BL584" i="2"/>
  <c r="BM584" i="2" s="1"/>
  <c r="BF585" i="2"/>
  <c r="BJ584" i="2"/>
  <c r="BI585" i="2" l="1"/>
  <c r="BF586" i="2"/>
  <c r="BL585" i="2"/>
  <c r="BM585" i="2" s="1"/>
  <c r="B114" i="2"/>
  <c r="C114" i="2"/>
  <c r="D115" i="2"/>
  <c r="AS114" i="2"/>
  <c r="F124" i="1"/>
  <c r="H124" i="1"/>
  <c r="D125" i="1"/>
  <c r="C125" i="1"/>
  <c r="B126" i="1"/>
  <c r="E125" i="1"/>
  <c r="AA123" i="3"/>
  <c r="AB122" i="3"/>
  <c r="AC122" i="3" s="1"/>
  <c r="A113" i="2"/>
  <c r="AR113" i="2" s="1"/>
  <c r="BJ585" i="2"/>
  <c r="AB123" i="3" l="1"/>
  <c r="AC123" i="3" s="1"/>
  <c r="AA124" i="3"/>
  <c r="B115" i="2"/>
  <c r="AS115" i="2"/>
  <c r="D116" i="2"/>
  <c r="C115" i="2"/>
  <c r="E126" i="1"/>
  <c r="D126" i="1"/>
  <c r="C126" i="1"/>
  <c r="B127" i="1"/>
  <c r="F125" i="1"/>
  <c r="H125" i="1"/>
  <c r="BF587" i="2"/>
  <c r="BL586" i="2"/>
  <c r="BM586" i="2" s="1"/>
  <c r="BI586" i="2"/>
  <c r="A114" i="2"/>
  <c r="AR114" i="2" s="1"/>
  <c r="BJ586" i="2"/>
  <c r="BL587" i="2" l="1"/>
  <c r="BM587" i="2" s="1"/>
  <c r="BF588" i="2"/>
  <c r="BI587" i="2"/>
  <c r="C116" i="2"/>
  <c r="D117" i="2"/>
  <c r="AS116" i="2"/>
  <c r="B116" i="2"/>
  <c r="H126" i="1"/>
  <c r="F126" i="1"/>
  <c r="A115" i="2"/>
  <c r="AR115" i="2" s="1"/>
  <c r="C127" i="1"/>
  <c r="D127" i="1"/>
  <c r="E127" i="1"/>
  <c r="B128" i="1"/>
  <c r="AA125" i="3"/>
  <c r="AB124" i="3"/>
  <c r="AC124" i="3" s="1"/>
  <c r="BJ587" i="2"/>
  <c r="A116" i="2" l="1"/>
  <c r="AR116" i="2" s="1"/>
  <c r="F127" i="1"/>
  <c r="H127" i="1"/>
  <c r="BF589" i="2"/>
  <c r="BL588" i="2"/>
  <c r="BM588" i="2" s="1"/>
  <c r="BI588" i="2"/>
  <c r="AA126" i="3"/>
  <c r="AB125" i="3"/>
  <c r="AC125" i="3" s="1"/>
  <c r="C128" i="1"/>
  <c r="D128" i="1"/>
  <c r="E128" i="1"/>
  <c r="B129" i="1"/>
  <c r="C117" i="2"/>
  <c r="B117" i="2"/>
  <c r="A117" i="2" s="1"/>
  <c r="AR117" i="2" s="1"/>
  <c r="D118" i="2"/>
  <c r="AS117" i="2"/>
  <c r="BJ588" i="2"/>
  <c r="B118" i="2" l="1"/>
  <c r="D119" i="2"/>
  <c r="C118" i="2"/>
  <c r="AS118" i="2"/>
  <c r="AB126" i="3"/>
  <c r="AC126" i="3" s="1"/>
  <c r="AA127" i="3"/>
  <c r="E129" i="1"/>
  <c r="D129" i="1"/>
  <c r="C129" i="1"/>
  <c r="B130" i="1"/>
  <c r="BL589" i="2"/>
  <c r="BM589" i="2" s="1"/>
  <c r="BF590" i="2"/>
  <c r="BI589" i="2"/>
  <c r="F128" i="1"/>
  <c r="H128" i="1"/>
  <c r="BJ589" i="2"/>
  <c r="A118" i="2" l="1"/>
  <c r="AR118" i="2" s="1"/>
  <c r="AA128" i="3"/>
  <c r="AB127" i="3"/>
  <c r="AC127" i="3" s="1"/>
  <c r="BI590" i="2"/>
  <c r="BL590" i="2"/>
  <c r="BM590" i="2" s="1"/>
  <c r="BF591" i="2"/>
  <c r="D130" i="1"/>
  <c r="B131" i="1"/>
  <c r="E130" i="1"/>
  <c r="C130" i="1"/>
  <c r="F129" i="1"/>
  <c r="H129" i="1"/>
  <c r="B119" i="2"/>
  <c r="AS119" i="2"/>
  <c r="D120" i="2"/>
  <c r="C119" i="2"/>
  <c r="BJ590" i="2"/>
  <c r="E131" i="1" l="1"/>
  <c r="D131" i="1"/>
  <c r="B132" i="1"/>
  <c r="C131" i="1"/>
  <c r="A119" i="2"/>
  <c r="AR119" i="2" s="1"/>
  <c r="D121" i="2"/>
  <c r="B120" i="2"/>
  <c r="C120" i="2"/>
  <c r="AS120" i="2"/>
  <c r="BL591" i="2"/>
  <c r="BM591" i="2" s="1"/>
  <c r="BI591" i="2"/>
  <c r="BF592" i="2"/>
  <c r="F130" i="1"/>
  <c r="H130" i="1"/>
  <c r="AA129" i="3"/>
  <c r="AB128" i="3"/>
  <c r="AC128" i="3" s="1"/>
  <c r="BJ591" i="2"/>
  <c r="AA130" i="3" l="1"/>
  <c r="AB129" i="3"/>
  <c r="AC129" i="3" s="1"/>
  <c r="A120" i="2"/>
  <c r="AR120" i="2" s="1"/>
  <c r="D122" i="2"/>
  <c r="AS121" i="2"/>
  <c r="B121" i="2"/>
  <c r="C121" i="2"/>
  <c r="BF593" i="2"/>
  <c r="BL592" i="2"/>
  <c r="BM592" i="2" s="1"/>
  <c r="BI592" i="2"/>
  <c r="F131" i="1"/>
  <c r="H131" i="1"/>
  <c r="E132" i="1"/>
  <c r="D132" i="1"/>
  <c r="C132" i="1"/>
  <c r="B133" i="1"/>
  <c r="BJ592" i="2"/>
  <c r="A121" i="2" l="1"/>
  <c r="AR121" i="2" s="1"/>
  <c r="C122" i="2"/>
  <c r="AS122" i="2"/>
  <c r="B122" i="2"/>
  <c r="D123" i="2"/>
  <c r="F132" i="1"/>
  <c r="H132" i="1"/>
  <c r="D133" i="1"/>
  <c r="B134" i="1"/>
  <c r="C133" i="1"/>
  <c r="E133" i="1"/>
  <c r="BI593" i="2"/>
  <c r="BL593" i="2"/>
  <c r="BM593" i="2" s="1"/>
  <c r="BF594" i="2"/>
  <c r="AB130" i="3"/>
  <c r="AC130" i="3" s="1"/>
  <c r="AA131" i="3"/>
  <c r="BJ593" i="2"/>
  <c r="A122" i="2" l="1"/>
  <c r="AR122" i="2" s="1"/>
  <c r="AB131" i="3"/>
  <c r="AC131" i="3" s="1"/>
  <c r="C134" i="1"/>
  <c r="D134" i="1"/>
  <c r="E134" i="1"/>
  <c r="B135" i="1"/>
  <c r="BF595" i="2"/>
  <c r="BL594" i="2"/>
  <c r="BM594" i="2" s="1"/>
  <c r="BI594" i="2"/>
  <c r="C123" i="2"/>
  <c r="B123" i="2"/>
  <c r="AS123" i="2"/>
  <c r="D124" i="2"/>
  <c r="F133" i="1"/>
  <c r="H133" i="1"/>
  <c r="BJ594" i="2"/>
  <c r="A123" i="2" l="1"/>
  <c r="AR123" i="2" s="1"/>
  <c r="BL595" i="2"/>
  <c r="BM595" i="2" s="1"/>
  <c r="BI595" i="2"/>
  <c r="BF596" i="2"/>
  <c r="E135" i="1"/>
  <c r="D135" i="1"/>
  <c r="C135" i="1"/>
  <c r="B136" i="1"/>
  <c r="C124" i="2"/>
  <c r="D125" i="2"/>
  <c r="AS124" i="2"/>
  <c r="B124" i="2"/>
  <c r="H134" i="1"/>
  <c r="F134" i="1"/>
  <c r="BJ595" i="2"/>
  <c r="A124" i="2" l="1"/>
  <c r="AR124" i="2" s="1"/>
  <c r="BI596" i="2"/>
  <c r="BF597" i="2"/>
  <c r="BL596" i="2"/>
  <c r="BM596" i="2" s="1"/>
  <c r="B125" i="2"/>
  <c r="AS125" i="2"/>
  <c r="C125" i="2"/>
  <c r="D126" i="2"/>
  <c r="B137" i="1"/>
  <c r="D136" i="1"/>
  <c r="C136" i="1"/>
  <c r="E136" i="1"/>
  <c r="H135" i="1"/>
  <c r="F135" i="1"/>
  <c r="BJ596" i="2"/>
  <c r="H136" i="1" l="1"/>
  <c r="F136" i="1"/>
  <c r="BL597" i="2"/>
  <c r="BM597" i="2" s="1"/>
  <c r="BI597" i="2"/>
  <c r="BF598" i="2"/>
  <c r="E137" i="1"/>
  <c r="C137" i="1"/>
  <c r="D137" i="1"/>
  <c r="B138" i="1"/>
  <c r="AS126" i="2"/>
  <c r="C126" i="2"/>
  <c r="B126" i="2"/>
  <c r="A126" i="2" s="1"/>
  <c r="AR126" i="2" s="1"/>
  <c r="D127" i="2"/>
  <c r="A125" i="2"/>
  <c r="AR125" i="2" s="1"/>
  <c r="BJ597" i="2"/>
  <c r="F137" i="1" l="1"/>
  <c r="H137" i="1"/>
  <c r="AS127" i="2"/>
  <c r="D128" i="2"/>
  <c r="B127" i="2"/>
  <c r="C127" i="2"/>
  <c r="BF599" i="2"/>
  <c r="BL598" i="2"/>
  <c r="BM598" i="2" s="1"/>
  <c r="BI598" i="2"/>
  <c r="E138" i="1"/>
  <c r="B139" i="1"/>
  <c r="D138" i="1"/>
  <c r="C138" i="1"/>
  <c r="BJ598" i="2"/>
  <c r="A127" i="2" l="1"/>
  <c r="AR127" i="2" s="1"/>
  <c r="BF600" i="2"/>
  <c r="BI599" i="2"/>
  <c r="BL599" i="2"/>
  <c r="BM599" i="2" s="1"/>
  <c r="C128" i="2"/>
  <c r="B128" i="2"/>
  <c r="D129" i="2"/>
  <c r="AS128" i="2"/>
  <c r="H138" i="1"/>
  <c r="F138" i="1"/>
  <c r="C139" i="1"/>
  <c r="B140" i="1"/>
  <c r="D139" i="1"/>
  <c r="E139" i="1"/>
  <c r="BJ599" i="2"/>
  <c r="A128" i="2" l="1"/>
  <c r="AR128" i="2" s="1"/>
  <c r="C129" i="2"/>
  <c r="B129" i="2"/>
  <c r="D130" i="2"/>
  <c r="AS129" i="2"/>
  <c r="C140" i="1"/>
  <c r="B141" i="1"/>
  <c r="E140" i="1"/>
  <c r="D140" i="1"/>
  <c r="F139" i="1"/>
  <c r="H139" i="1"/>
  <c r="BI600" i="2"/>
  <c r="BL600" i="2"/>
  <c r="BM600" i="2" s="1"/>
  <c r="BF601" i="2"/>
  <c r="BJ600" i="2"/>
  <c r="A129" i="2" l="1"/>
  <c r="AR129" i="2" s="1"/>
  <c r="BL601" i="2"/>
  <c r="BM601" i="2" s="1"/>
  <c r="BF602" i="2"/>
  <c r="BI601" i="2"/>
  <c r="D141" i="1"/>
  <c r="C141" i="1"/>
  <c r="B142" i="1"/>
  <c r="E141" i="1"/>
  <c r="H140" i="1"/>
  <c r="F140" i="1"/>
  <c r="D131" i="2"/>
  <c r="C130" i="2"/>
  <c r="B130" i="2"/>
  <c r="AS130" i="2"/>
  <c r="BJ601" i="2"/>
  <c r="A130" i="2" l="1"/>
  <c r="AR130" i="2" s="1"/>
  <c r="C142" i="1"/>
  <c r="E142" i="1"/>
  <c r="B143" i="1"/>
  <c r="D142" i="1"/>
  <c r="F141" i="1"/>
  <c r="H141" i="1"/>
  <c r="BI602" i="2"/>
  <c r="BF603" i="2"/>
  <c r="BL602" i="2"/>
  <c r="BM602" i="2" s="1"/>
  <c r="B131" i="2"/>
  <c r="AS131" i="2"/>
  <c r="C131" i="2"/>
  <c r="D132" i="2"/>
  <c r="BJ602" i="2"/>
  <c r="A131" i="2" l="1"/>
  <c r="AR131" i="2" s="1"/>
  <c r="AS132" i="2"/>
  <c r="C132" i="2"/>
  <c r="D133" i="2"/>
  <c r="B132" i="2"/>
  <c r="BL603" i="2"/>
  <c r="BM603" i="2" s="1"/>
  <c r="BI603" i="2"/>
  <c r="BF604" i="2"/>
  <c r="C143" i="1"/>
  <c r="D143" i="1"/>
  <c r="B144" i="1"/>
  <c r="E143" i="1"/>
  <c r="H142" i="1"/>
  <c r="F142" i="1"/>
  <c r="BJ603" i="2"/>
  <c r="A132" i="2" l="1"/>
  <c r="AR132" i="2" s="1"/>
  <c r="BL604" i="2"/>
  <c r="BM604" i="2" s="1"/>
  <c r="BI604" i="2"/>
  <c r="BF605" i="2"/>
  <c r="H143" i="1"/>
  <c r="F143" i="1"/>
  <c r="AS133" i="2"/>
  <c r="B133" i="2"/>
  <c r="C133" i="2"/>
  <c r="D134" i="2"/>
  <c r="B145" i="1"/>
  <c r="D144" i="1"/>
  <c r="E144" i="1"/>
  <c r="C144" i="1"/>
  <c r="BJ604" i="2"/>
  <c r="A133" i="2" l="1"/>
  <c r="AR133" i="2" s="1"/>
  <c r="F144" i="1"/>
  <c r="H144" i="1"/>
  <c r="BL605" i="2"/>
  <c r="BM605" i="2" s="1"/>
  <c r="BI605" i="2"/>
  <c r="BF606" i="2"/>
  <c r="E145" i="1"/>
  <c r="C145" i="1"/>
  <c r="D145" i="1"/>
  <c r="B146" i="1"/>
  <c r="AS134" i="2"/>
  <c r="C134" i="2"/>
  <c r="B134" i="2"/>
  <c r="D135" i="2"/>
  <c r="BJ605" i="2"/>
  <c r="A134" i="2" l="1"/>
  <c r="AR134" i="2" s="1"/>
  <c r="BI606" i="2"/>
  <c r="BL606" i="2"/>
  <c r="BM606" i="2" s="1"/>
  <c r="BF607" i="2"/>
  <c r="H145" i="1"/>
  <c r="F145" i="1"/>
  <c r="B135" i="2"/>
  <c r="C135" i="2"/>
  <c r="D136" i="2"/>
  <c r="AS135" i="2"/>
  <c r="B147" i="1"/>
  <c r="C146" i="1"/>
  <c r="D146" i="1"/>
  <c r="E146" i="1"/>
  <c r="BJ606" i="2"/>
  <c r="A135" i="2" l="1"/>
  <c r="AR135" i="2" s="1"/>
  <c r="C136" i="2"/>
  <c r="AS136" i="2"/>
  <c r="D137" i="2"/>
  <c r="B136" i="2"/>
  <c r="H146" i="1"/>
  <c r="F146" i="1"/>
  <c r="BL607" i="2"/>
  <c r="BM607" i="2" s="1"/>
  <c r="BF608" i="2"/>
  <c r="BI607" i="2"/>
  <c r="D147" i="1"/>
  <c r="E147" i="1"/>
  <c r="B148" i="1"/>
  <c r="C147" i="1"/>
  <c r="BJ607" i="2"/>
  <c r="A136" i="2" l="1"/>
  <c r="AR136" i="2" s="1"/>
  <c r="BI608" i="2"/>
  <c r="BL608" i="2"/>
  <c r="BM608" i="2" s="1"/>
  <c r="BF609" i="2"/>
  <c r="F147" i="1"/>
  <c r="H147" i="1"/>
  <c r="B149" i="1"/>
  <c r="C148" i="1"/>
  <c r="D148" i="1"/>
  <c r="E148" i="1"/>
  <c r="B137" i="2"/>
  <c r="C137" i="2"/>
  <c r="AS137" i="2"/>
  <c r="D138" i="2"/>
  <c r="BJ608" i="2"/>
  <c r="F148" i="1" l="1"/>
  <c r="H148" i="1"/>
  <c r="C149" i="1"/>
  <c r="D149" i="1"/>
  <c r="E149" i="1"/>
  <c r="B150" i="1"/>
  <c r="BI609" i="2"/>
  <c r="BL609" i="2"/>
  <c r="BM609" i="2" s="1"/>
  <c r="BF610" i="2"/>
  <c r="A137" i="2"/>
  <c r="AR137" i="2" s="1"/>
  <c r="AS138" i="2"/>
  <c r="C138" i="2"/>
  <c r="D139" i="2"/>
  <c r="B138" i="2"/>
  <c r="BJ609" i="2"/>
  <c r="A138" i="2" l="1"/>
  <c r="AR138" i="2" s="1"/>
  <c r="AS139" i="2"/>
  <c r="D140" i="2"/>
  <c r="C139" i="2"/>
  <c r="B139" i="2"/>
  <c r="B151" i="1"/>
  <c r="E150" i="1"/>
  <c r="C150" i="1"/>
  <c r="D150" i="1"/>
  <c r="F149" i="1"/>
  <c r="H149" i="1"/>
  <c r="BI610" i="2"/>
  <c r="BL610" i="2"/>
  <c r="BM610" i="2" s="1"/>
  <c r="BF611" i="2"/>
  <c r="BJ610" i="2"/>
  <c r="A139" i="2" l="1"/>
  <c r="AR139" i="2" s="1"/>
  <c r="E151" i="1"/>
  <c r="C151" i="1"/>
  <c r="B152" i="1"/>
  <c r="D151" i="1"/>
  <c r="F150" i="1"/>
  <c r="H150" i="1"/>
  <c r="BF612" i="2"/>
  <c r="BL611" i="2"/>
  <c r="BM611" i="2" s="1"/>
  <c r="BI611" i="2"/>
  <c r="C140" i="2"/>
  <c r="D141" i="2"/>
  <c r="B140" i="2"/>
  <c r="AS140" i="2"/>
  <c r="BJ611" i="2"/>
  <c r="A140" i="2" l="1"/>
  <c r="AR140" i="2" s="1"/>
  <c r="BI612" i="2"/>
  <c r="BL612" i="2"/>
  <c r="BM612" i="2" s="1"/>
  <c r="BF613" i="2"/>
  <c r="C152" i="1"/>
  <c r="E152" i="1"/>
  <c r="D152" i="1"/>
  <c r="B153" i="1"/>
  <c r="F151" i="1"/>
  <c r="H151" i="1"/>
  <c r="B141" i="2"/>
  <c r="C141" i="2"/>
  <c r="D142" i="2"/>
  <c r="AS141" i="2"/>
  <c r="BJ612" i="2"/>
  <c r="A141" i="2" l="1"/>
  <c r="AR141" i="2" s="1"/>
  <c r="D153" i="1"/>
  <c r="E153" i="1"/>
  <c r="B154" i="1"/>
  <c r="C153" i="1"/>
  <c r="D143" i="2"/>
  <c r="C142" i="2"/>
  <c r="B142" i="2"/>
  <c r="AS142" i="2"/>
  <c r="F152" i="1"/>
  <c r="H152" i="1"/>
  <c r="BL613" i="2"/>
  <c r="BM613" i="2" s="1"/>
  <c r="BI613" i="2"/>
  <c r="BF614" i="2"/>
  <c r="BJ613" i="2"/>
  <c r="A142" i="2" l="1"/>
  <c r="AR142" i="2" s="1"/>
  <c r="BI614" i="2"/>
  <c r="BF615" i="2"/>
  <c r="BL614" i="2"/>
  <c r="BM614" i="2" s="1"/>
  <c r="C143" i="2"/>
  <c r="AS143" i="2"/>
  <c r="B143" i="2"/>
  <c r="D144" i="2"/>
  <c r="F153" i="1"/>
  <c r="H153" i="1"/>
  <c r="B155" i="1"/>
  <c r="D154" i="1"/>
  <c r="C154" i="1"/>
  <c r="E154" i="1"/>
  <c r="BJ614" i="2"/>
  <c r="A143" i="2" l="1"/>
  <c r="AR143" i="2" s="1"/>
  <c r="B144" i="2"/>
  <c r="D145" i="2"/>
  <c r="C144" i="2"/>
  <c r="AS144" i="2"/>
  <c r="C155" i="1"/>
  <c r="B156" i="1"/>
  <c r="E155" i="1"/>
  <c r="D155" i="1"/>
  <c r="BF616" i="2"/>
  <c r="BI615" i="2"/>
  <c r="BL615" i="2"/>
  <c r="BM615" i="2" s="1"/>
  <c r="H154" i="1"/>
  <c r="F154" i="1"/>
  <c r="BJ615" i="2"/>
  <c r="C156" i="1" l="1"/>
  <c r="D156" i="1"/>
  <c r="E156" i="1"/>
  <c r="B157" i="1"/>
  <c r="D146" i="2"/>
  <c r="B145" i="2"/>
  <c r="C145" i="2"/>
  <c r="AS145" i="2"/>
  <c r="F155" i="1"/>
  <c r="H155" i="1"/>
  <c r="BL616" i="2"/>
  <c r="BM616" i="2" s="1"/>
  <c r="BF617" i="2"/>
  <c r="BI616" i="2"/>
  <c r="A144" i="2"/>
  <c r="AR144" i="2" s="1"/>
  <c r="BJ616" i="2"/>
  <c r="A145" i="2" l="1"/>
  <c r="AR145" i="2" s="1"/>
  <c r="C157" i="1"/>
  <c r="E157" i="1"/>
  <c r="B158" i="1"/>
  <c r="D157" i="1"/>
  <c r="BF618" i="2"/>
  <c r="BI617" i="2"/>
  <c r="BL617" i="2"/>
  <c r="BM617" i="2" s="1"/>
  <c r="B146" i="2"/>
  <c r="D147" i="2"/>
  <c r="C146" i="2"/>
  <c r="AS146" i="2"/>
  <c r="F156" i="1"/>
  <c r="H156" i="1"/>
  <c r="BJ617" i="2"/>
  <c r="BF619" i="2" l="1"/>
  <c r="BL618" i="2"/>
  <c r="BM618" i="2" s="1"/>
  <c r="BI618" i="2"/>
  <c r="C158" i="1"/>
  <c r="D158" i="1"/>
  <c r="B159" i="1"/>
  <c r="E158" i="1"/>
  <c r="B147" i="2"/>
  <c r="C147" i="2"/>
  <c r="AS147" i="2"/>
  <c r="D148" i="2"/>
  <c r="H157" i="1"/>
  <c r="F157" i="1"/>
  <c r="A146" i="2"/>
  <c r="AR146" i="2" s="1"/>
  <c r="BJ618" i="2"/>
  <c r="A147" i="2" l="1"/>
  <c r="AR147" i="2" s="1"/>
  <c r="E159" i="1"/>
  <c r="C159" i="1"/>
  <c r="D159" i="1"/>
  <c r="B160" i="1"/>
  <c r="H158" i="1"/>
  <c r="F158" i="1"/>
  <c r="AS148" i="2"/>
  <c r="D149" i="2"/>
  <c r="B148" i="2"/>
  <c r="C148" i="2"/>
  <c r="BF620" i="2"/>
  <c r="BI619" i="2"/>
  <c r="BL619" i="2"/>
  <c r="BM619" i="2" s="1"/>
  <c r="BJ619" i="2"/>
  <c r="AS149" i="2" l="1"/>
  <c r="C149" i="2"/>
  <c r="B149" i="2"/>
  <c r="D150" i="2"/>
  <c r="BI620" i="2"/>
  <c r="BL620" i="2"/>
  <c r="BM620" i="2" s="1"/>
  <c r="BF621" i="2"/>
  <c r="F159" i="1"/>
  <c r="H159" i="1"/>
  <c r="C160" i="1"/>
  <c r="E160" i="1"/>
  <c r="B161" i="1"/>
  <c r="D160" i="1"/>
  <c r="A148" i="2"/>
  <c r="AR148" i="2" s="1"/>
  <c r="BJ620" i="2"/>
  <c r="A149" i="2" l="1"/>
  <c r="AR149" i="2" s="1"/>
  <c r="BF622" i="2"/>
  <c r="BI621" i="2"/>
  <c r="BL621" i="2"/>
  <c r="BM621" i="2" s="1"/>
  <c r="E161" i="1"/>
  <c r="B162" i="1"/>
  <c r="D161" i="1"/>
  <c r="C161" i="1"/>
  <c r="AS150" i="2"/>
  <c r="C150" i="2"/>
  <c r="D151" i="2"/>
  <c r="B150" i="2"/>
  <c r="H160" i="1"/>
  <c r="F160" i="1"/>
  <c r="BJ621" i="2"/>
  <c r="A150" i="2" l="1"/>
  <c r="AR150" i="2" s="1"/>
  <c r="H161" i="1"/>
  <c r="F161" i="1"/>
  <c r="C162" i="1"/>
  <c r="B163" i="1"/>
  <c r="E162" i="1"/>
  <c r="D162" i="1"/>
  <c r="C151" i="2"/>
  <c r="D152" i="2"/>
  <c r="AS151" i="2"/>
  <c r="B151" i="2"/>
  <c r="BL622" i="2"/>
  <c r="BM622" i="2" s="1"/>
  <c r="BI622" i="2"/>
  <c r="BF623" i="2"/>
  <c r="BJ622" i="2"/>
  <c r="BL623" i="2" l="1"/>
  <c r="BM623" i="2" s="1"/>
  <c r="BF624" i="2"/>
  <c r="BI623" i="2"/>
  <c r="A151" i="2"/>
  <c r="AR151" i="2" s="1"/>
  <c r="D153" i="2"/>
  <c r="AS152" i="2"/>
  <c r="B152" i="2"/>
  <c r="C152" i="2"/>
  <c r="B164" i="1"/>
  <c r="E163" i="1"/>
  <c r="C163" i="1"/>
  <c r="D163" i="1"/>
  <c r="H162" i="1"/>
  <c r="F162" i="1"/>
  <c r="BJ623" i="2"/>
  <c r="A152" i="2" l="1"/>
  <c r="AR152" i="2" s="1"/>
  <c r="BL624" i="2"/>
  <c r="BM624" i="2" s="1"/>
  <c r="BI624" i="2"/>
  <c r="BF625" i="2"/>
  <c r="B153" i="2"/>
  <c r="C153" i="2"/>
  <c r="AS153" i="2"/>
  <c r="D154" i="2"/>
  <c r="F163" i="1"/>
  <c r="H163" i="1"/>
  <c r="E164" i="1"/>
  <c r="C164" i="1"/>
  <c r="D164" i="1"/>
  <c r="B165" i="1"/>
  <c r="BJ624" i="2"/>
  <c r="A153" i="2" l="1"/>
  <c r="AR153" i="2" s="1"/>
  <c r="B166" i="1"/>
  <c r="C165" i="1"/>
  <c r="D165" i="1"/>
  <c r="E165" i="1"/>
  <c r="C154" i="2"/>
  <c r="AS154" i="2"/>
  <c r="B154" i="2"/>
  <c r="D155" i="2"/>
  <c r="F164" i="1"/>
  <c r="H164" i="1"/>
  <c r="BI625" i="2"/>
  <c r="BL625" i="2"/>
  <c r="BM625" i="2" s="1"/>
  <c r="BF626" i="2"/>
  <c r="BJ625" i="2"/>
  <c r="A154" i="2" l="1"/>
  <c r="AR154" i="2" s="1"/>
  <c r="BI626" i="2"/>
  <c r="BL626" i="2"/>
  <c r="BM626" i="2" s="1"/>
  <c r="BF627" i="2"/>
  <c r="B155" i="2"/>
  <c r="C155" i="2"/>
  <c r="D156" i="2"/>
  <c r="AS155" i="2"/>
  <c r="F165" i="1"/>
  <c r="H165" i="1"/>
  <c r="D166" i="1"/>
  <c r="B167" i="1"/>
  <c r="C166" i="1"/>
  <c r="E166" i="1"/>
  <c r="BJ626" i="2"/>
  <c r="A155" i="2" l="1"/>
  <c r="AR155" i="2" s="1"/>
  <c r="B156" i="2"/>
  <c r="D157" i="2"/>
  <c r="AS156" i="2"/>
  <c r="C156" i="2"/>
  <c r="E167" i="1"/>
  <c r="C167" i="1"/>
  <c r="D167" i="1"/>
  <c r="B168" i="1"/>
  <c r="BL627" i="2"/>
  <c r="BM627" i="2" s="1"/>
  <c r="BF628" i="2"/>
  <c r="BI627" i="2"/>
  <c r="F166" i="1"/>
  <c r="H166" i="1"/>
  <c r="BJ627" i="2"/>
  <c r="H167" i="1" l="1"/>
  <c r="F167" i="1"/>
  <c r="C168" i="1"/>
  <c r="B169" i="1"/>
  <c r="E168" i="1"/>
  <c r="D168" i="1"/>
  <c r="BF629" i="2"/>
  <c r="BI628" i="2"/>
  <c r="BL628" i="2"/>
  <c r="BM628" i="2" s="1"/>
  <c r="AS157" i="2"/>
  <c r="B157" i="2"/>
  <c r="D158" i="2"/>
  <c r="C157" i="2"/>
  <c r="A156" i="2"/>
  <c r="AR156" i="2" s="1"/>
  <c r="BJ628" i="2"/>
  <c r="A157" i="2" l="1"/>
  <c r="AR157" i="2" s="1"/>
  <c r="B158" i="2"/>
  <c r="C158" i="2"/>
  <c r="AS158" i="2"/>
  <c r="D159" i="2"/>
  <c r="F168" i="1"/>
  <c r="H168" i="1"/>
  <c r="BL629" i="2"/>
  <c r="BM629" i="2" s="1"/>
  <c r="BI629" i="2"/>
  <c r="BF630" i="2"/>
  <c r="B170" i="1"/>
  <c r="C169" i="1"/>
  <c r="E169" i="1"/>
  <c r="D169" i="1"/>
  <c r="BJ629" i="2"/>
  <c r="A158" i="2" l="1"/>
  <c r="AR158" i="2" s="1"/>
  <c r="H169" i="1"/>
  <c r="F169" i="1"/>
  <c r="AS159" i="2"/>
  <c r="B159" i="2"/>
  <c r="C159" i="2"/>
  <c r="D160" i="2"/>
  <c r="E170" i="1"/>
  <c r="C170" i="1"/>
  <c r="B171" i="1"/>
  <c r="D170" i="1"/>
  <c r="BI630" i="2"/>
  <c r="BF631" i="2"/>
  <c r="BL630" i="2"/>
  <c r="BM630" i="2" s="1"/>
  <c r="BJ630" i="2"/>
  <c r="H170" i="1" l="1"/>
  <c r="F170" i="1"/>
  <c r="AS160" i="2"/>
  <c r="D161" i="2"/>
  <c r="C160" i="2"/>
  <c r="B160" i="2"/>
  <c r="BF632" i="2"/>
  <c r="BI631" i="2"/>
  <c r="BL631" i="2"/>
  <c r="BM631" i="2" s="1"/>
  <c r="A159" i="2"/>
  <c r="AR159" i="2" s="1"/>
  <c r="E171" i="1"/>
  <c r="C171" i="1"/>
  <c r="B172" i="1"/>
  <c r="D171" i="1"/>
  <c r="BJ631" i="2"/>
  <c r="A160" i="2" l="1"/>
  <c r="AR160" i="2" s="1"/>
  <c r="BL632" i="2"/>
  <c r="BM632" i="2" s="1"/>
  <c r="BF633" i="2"/>
  <c r="BI632" i="2"/>
  <c r="AS161" i="2"/>
  <c r="C161" i="2"/>
  <c r="B161" i="2"/>
  <c r="D162" i="2"/>
  <c r="B173" i="1"/>
  <c r="E172" i="1"/>
  <c r="C172" i="1"/>
  <c r="D172" i="1"/>
  <c r="F171" i="1"/>
  <c r="H171" i="1"/>
  <c r="BJ632" i="2"/>
  <c r="A161" i="2" l="1"/>
  <c r="AR161" i="2" s="1"/>
  <c r="D163" i="2"/>
  <c r="AS162" i="2"/>
  <c r="B162" i="2"/>
  <c r="C162" i="2"/>
  <c r="F172" i="1"/>
  <c r="H172" i="1"/>
  <c r="BL633" i="2"/>
  <c r="BM633" i="2" s="1"/>
  <c r="BI633" i="2"/>
  <c r="BF634" i="2"/>
  <c r="C173" i="1"/>
  <c r="D173" i="1"/>
  <c r="B174" i="1"/>
  <c r="E173" i="1"/>
  <c r="BJ633" i="2"/>
  <c r="A162" i="2" l="1"/>
  <c r="AR162" i="2" s="1"/>
  <c r="F173" i="1"/>
  <c r="H173" i="1"/>
  <c r="E174" i="1"/>
  <c r="C174" i="1"/>
  <c r="B175" i="1"/>
  <c r="D174" i="1"/>
  <c r="BF635" i="2"/>
  <c r="BL634" i="2"/>
  <c r="BM634" i="2" s="1"/>
  <c r="BI634" i="2"/>
  <c r="C163" i="2"/>
  <c r="B163" i="2"/>
  <c r="AS163" i="2"/>
  <c r="D164" i="2"/>
  <c r="BJ634" i="2"/>
  <c r="A163" i="2" l="1"/>
  <c r="AR163" i="2" s="1"/>
  <c r="D165" i="2"/>
  <c r="AS164" i="2"/>
  <c r="C164" i="2"/>
  <c r="B164" i="2"/>
  <c r="BL635" i="2"/>
  <c r="BM635" i="2" s="1"/>
  <c r="BI635" i="2"/>
  <c r="BF636" i="2"/>
  <c r="C175" i="1"/>
  <c r="B176" i="1"/>
  <c r="E175" i="1"/>
  <c r="D175" i="1"/>
  <c r="H174" i="1"/>
  <c r="F174" i="1"/>
  <c r="BJ635" i="2"/>
  <c r="A164" i="2" l="1"/>
  <c r="AR164" i="2" s="1"/>
  <c r="F175" i="1"/>
  <c r="H175" i="1"/>
  <c r="BL636" i="2"/>
  <c r="BM636" i="2" s="1"/>
  <c r="BI636" i="2"/>
  <c r="BF637" i="2"/>
  <c r="D176" i="1"/>
  <c r="B177" i="1"/>
  <c r="C176" i="1"/>
  <c r="E176" i="1"/>
  <c r="D166" i="2"/>
  <c r="C165" i="2"/>
  <c r="AS165" i="2"/>
  <c r="B165" i="2"/>
  <c r="BJ636" i="2"/>
  <c r="A165" i="2" l="1"/>
  <c r="AR165" i="2" s="1"/>
  <c r="F176" i="1"/>
  <c r="H176" i="1"/>
  <c r="BF638" i="2"/>
  <c r="BI637" i="2"/>
  <c r="BL637" i="2"/>
  <c r="BM637" i="2" s="1"/>
  <c r="B166" i="2"/>
  <c r="AS166" i="2"/>
  <c r="C166" i="2"/>
  <c r="D167" i="2"/>
  <c r="C177" i="1"/>
  <c r="D177" i="1"/>
  <c r="B178" i="1"/>
  <c r="E177" i="1"/>
  <c r="BJ637" i="2"/>
  <c r="BF639" i="2" l="1"/>
  <c r="BL638" i="2"/>
  <c r="BM638" i="2" s="1"/>
  <c r="BI638" i="2"/>
  <c r="F177" i="1"/>
  <c r="H177" i="1"/>
  <c r="A166" i="2"/>
  <c r="AR166" i="2" s="1"/>
  <c r="B179" i="1"/>
  <c r="E178" i="1"/>
  <c r="C178" i="1"/>
  <c r="D178" i="1"/>
  <c r="C167" i="2"/>
  <c r="AS167" i="2"/>
  <c r="B167" i="2"/>
  <c r="D168" i="2"/>
  <c r="BJ638" i="2"/>
  <c r="A167" i="2" l="1"/>
  <c r="AR167" i="2" s="1"/>
  <c r="D179" i="1"/>
  <c r="C179" i="1"/>
  <c r="B180" i="1"/>
  <c r="E179" i="1"/>
  <c r="B168" i="2"/>
  <c r="D169" i="2"/>
  <c r="AS168" i="2"/>
  <c r="C168" i="2"/>
  <c r="H178" i="1"/>
  <c r="F178" i="1"/>
  <c r="BI639" i="2"/>
  <c r="BF640" i="2"/>
  <c r="BL639" i="2"/>
  <c r="BM639" i="2" s="1"/>
  <c r="BJ639" i="2"/>
  <c r="AS169" i="2" l="1"/>
  <c r="C169" i="2"/>
  <c r="D170" i="2"/>
  <c r="B169" i="2"/>
  <c r="A169" i="2" s="1"/>
  <c r="AR169" i="2" s="1"/>
  <c r="E180" i="1"/>
  <c r="D180" i="1"/>
  <c r="B181" i="1"/>
  <c r="C180" i="1"/>
  <c r="A168" i="2"/>
  <c r="AR168" i="2" s="1"/>
  <c r="F179" i="1"/>
  <c r="H179" i="1"/>
  <c r="BI640" i="2"/>
  <c r="BL640" i="2"/>
  <c r="BM640" i="2" s="1"/>
  <c r="BF641" i="2"/>
  <c r="BJ640" i="2"/>
  <c r="H180" i="1" l="1"/>
  <c r="F180" i="1"/>
  <c r="C181" i="1"/>
  <c r="B182" i="1"/>
  <c r="D181" i="1"/>
  <c r="E181" i="1"/>
  <c r="B170" i="2"/>
  <c r="C170" i="2"/>
  <c r="AS170" i="2"/>
  <c r="D171" i="2"/>
  <c r="BL641" i="2"/>
  <c r="BM641" i="2" s="1"/>
  <c r="BI641" i="2"/>
  <c r="BF642" i="2"/>
  <c r="BJ641" i="2"/>
  <c r="A170" i="2" l="1"/>
  <c r="AR170" i="2" s="1"/>
  <c r="BF643" i="2"/>
  <c r="BL642" i="2"/>
  <c r="BM642" i="2" s="1"/>
  <c r="BI642" i="2"/>
  <c r="E182" i="1"/>
  <c r="B183" i="1"/>
  <c r="D182" i="1"/>
  <c r="C182" i="1"/>
  <c r="B171" i="2"/>
  <c r="C171" i="2"/>
  <c r="D172" i="2"/>
  <c r="AS171" i="2"/>
  <c r="F181" i="1"/>
  <c r="H181" i="1"/>
  <c r="BJ642" i="2"/>
  <c r="A171" i="2" l="1"/>
  <c r="AR171" i="2" s="1"/>
  <c r="D173" i="2"/>
  <c r="AS172" i="2"/>
  <c r="C172" i="2"/>
  <c r="B172" i="2"/>
  <c r="A172" i="2" s="1"/>
  <c r="AR172" i="2" s="1"/>
  <c r="F182" i="1"/>
  <c r="H182" i="1"/>
  <c r="B184" i="1"/>
  <c r="C183" i="1"/>
  <c r="E183" i="1"/>
  <c r="D183" i="1"/>
  <c r="BF644" i="2"/>
  <c r="BL643" i="2"/>
  <c r="BM643" i="2" s="1"/>
  <c r="BI643" i="2"/>
  <c r="BJ643" i="2"/>
  <c r="B185" i="1" l="1"/>
  <c r="C184" i="1"/>
  <c r="E184" i="1"/>
  <c r="D184" i="1"/>
  <c r="F183" i="1"/>
  <c r="H183" i="1"/>
  <c r="BL644" i="2"/>
  <c r="BM644" i="2" s="1"/>
  <c r="BF645" i="2"/>
  <c r="BI644" i="2"/>
  <c r="D174" i="2"/>
  <c r="B173" i="2"/>
  <c r="C173" i="2"/>
  <c r="AS173" i="2"/>
  <c r="BJ644" i="2"/>
  <c r="A173" i="2" l="1"/>
  <c r="AR173" i="2" s="1"/>
  <c r="BF646" i="2"/>
  <c r="BI645" i="2"/>
  <c r="BL645" i="2"/>
  <c r="BM645" i="2" s="1"/>
  <c r="B174" i="2"/>
  <c r="AS174" i="2"/>
  <c r="D175" i="2"/>
  <c r="C174" i="2"/>
  <c r="H184" i="1"/>
  <c r="F184" i="1"/>
  <c r="C185" i="1"/>
  <c r="B186" i="1"/>
  <c r="D185" i="1"/>
  <c r="E185" i="1"/>
  <c r="BJ645" i="2"/>
  <c r="A174" i="2" l="1"/>
  <c r="AR174" i="2" s="1"/>
  <c r="D176" i="2"/>
  <c r="AS175" i="2"/>
  <c r="C175" i="2"/>
  <c r="B175" i="2"/>
  <c r="D186" i="1"/>
  <c r="C186" i="1"/>
  <c r="E186" i="1"/>
  <c r="B187" i="1"/>
  <c r="H185" i="1"/>
  <c r="F185" i="1"/>
  <c r="BI646" i="2"/>
  <c r="BL646" i="2"/>
  <c r="BM646" i="2" s="1"/>
  <c r="BF647" i="2"/>
  <c r="BJ646" i="2"/>
  <c r="A175" i="2" l="1"/>
  <c r="AR175" i="2" s="1"/>
  <c r="H186" i="1"/>
  <c r="F186" i="1"/>
  <c r="E187" i="1"/>
  <c r="B188" i="1"/>
  <c r="D187" i="1"/>
  <c r="C187" i="1"/>
  <c r="BI647" i="2"/>
  <c r="BF648" i="2"/>
  <c r="BL647" i="2"/>
  <c r="BM647" i="2" s="1"/>
  <c r="AS176" i="2"/>
  <c r="C176" i="2"/>
  <c r="B176" i="2"/>
  <c r="D177" i="2"/>
  <c r="BJ647" i="2"/>
  <c r="A176" i="2" l="1"/>
  <c r="AR176" i="2" s="1"/>
  <c r="H187" i="1"/>
  <c r="F187" i="1"/>
  <c r="BF649" i="2"/>
  <c r="BL648" i="2"/>
  <c r="BM648" i="2" s="1"/>
  <c r="BI648" i="2"/>
  <c r="C188" i="1"/>
  <c r="B189" i="1"/>
  <c r="E188" i="1"/>
  <c r="D188" i="1"/>
  <c r="D178" i="2"/>
  <c r="B177" i="2"/>
  <c r="AS177" i="2"/>
  <c r="C177" i="2"/>
  <c r="BJ648" i="2"/>
  <c r="H188" i="1" l="1"/>
  <c r="F188" i="1"/>
  <c r="E189" i="1"/>
  <c r="C189" i="1"/>
  <c r="D189" i="1"/>
  <c r="B190" i="1"/>
  <c r="BI649" i="2"/>
  <c r="BF650" i="2"/>
  <c r="BL649" i="2"/>
  <c r="BM649" i="2" s="1"/>
  <c r="A177" i="2"/>
  <c r="AR177" i="2" s="1"/>
  <c r="D179" i="2"/>
  <c r="B178" i="2"/>
  <c r="C178" i="2"/>
  <c r="AS178" i="2"/>
  <c r="BJ649" i="2"/>
  <c r="C190" i="1" l="1"/>
  <c r="E190" i="1"/>
  <c r="B191" i="1"/>
  <c r="D190" i="1"/>
  <c r="BF651" i="2"/>
  <c r="BI650" i="2"/>
  <c r="BL650" i="2"/>
  <c r="BM650" i="2" s="1"/>
  <c r="F189" i="1"/>
  <c r="H189" i="1"/>
  <c r="A178" i="2"/>
  <c r="AR178" i="2" s="1"/>
  <c r="D180" i="2"/>
  <c r="B179" i="2"/>
  <c r="AS179" i="2"/>
  <c r="C179" i="2"/>
  <c r="BJ650" i="2"/>
  <c r="BL651" i="2" l="1"/>
  <c r="BM651" i="2" s="1"/>
  <c r="BI651" i="2"/>
  <c r="BF652" i="2"/>
  <c r="B180" i="2"/>
  <c r="D181" i="2"/>
  <c r="C180" i="2"/>
  <c r="AS180" i="2"/>
  <c r="D191" i="1"/>
  <c r="C191" i="1"/>
  <c r="B192" i="1"/>
  <c r="E191" i="1"/>
  <c r="A179" i="2"/>
  <c r="AR179" i="2" s="1"/>
  <c r="H190" i="1"/>
  <c r="F190" i="1"/>
  <c r="BJ651" i="2"/>
  <c r="A180" i="2" l="1"/>
  <c r="AR180" i="2" s="1"/>
  <c r="BI652" i="2"/>
  <c r="BL652" i="2"/>
  <c r="BM652" i="2" s="1"/>
  <c r="BF653" i="2"/>
  <c r="B181" i="2"/>
  <c r="D182" i="2"/>
  <c r="AS181" i="2"/>
  <c r="C181" i="2"/>
  <c r="D192" i="1"/>
  <c r="C192" i="1"/>
  <c r="E192" i="1"/>
  <c r="B193" i="1"/>
  <c r="F191" i="1"/>
  <c r="H191" i="1"/>
  <c r="BJ652" i="2"/>
  <c r="C182" i="2" l="1"/>
  <c r="B182" i="2"/>
  <c r="A182" i="2" s="1"/>
  <c r="AR182" i="2" s="1"/>
  <c r="D183" i="2"/>
  <c r="AS182" i="2"/>
  <c r="E193" i="1"/>
  <c r="D193" i="1"/>
  <c r="C193" i="1"/>
  <c r="B194" i="1"/>
  <c r="BF654" i="2"/>
  <c r="BI653" i="2"/>
  <c r="BL653" i="2"/>
  <c r="BM653" i="2" s="1"/>
  <c r="A181" i="2"/>
  <c r="AR181" i="2" s="1"/>
  <c r="H192" i="1"/>
  <c r="F192" i="1"/>
  <c r="BJ653" i="2"/>
  <c r="B183" i="2" l="1"/>
  <c r="D184" i="2"/>
  <c r="C183" i="2"/>
  <c r="AS183" i="2"/>
  <c r="H193" i="1"/>
  <c r="F193" i="1"/>
  <c r="C194" i="1"/>
  <c r="D194" i="1"/>
  <c r="B195" i="1"/>
  <c r="E194" i="1"/>
  <c r="BF655" i="2"/>
  <c r="BL654" i="2"/>
  <c r="BM654" i="2" s="1"/>
  <c r="BI654" i="2"/>
  <c r="BJ654" i="2"/>
  <c r="H194" i="1" l="1"/>
  <c r="F194" i="1"/>
  <c r="BL655" i="2"/>
  <c r="BM655" i="2" s="1"/>
  <c r="BF656" i="2"/>
  <c r="BI655" i="2"/>
  <c r="AS184" i="2"/>
  <c r="D185" i="2"/>
  <c r="C184" i="2"/>
  <c r="B184" i="2"/>
  <c r="B196" i="1"/>
  <c r="D195" i="1"/>
  <c r="C195" i="1"/>
  <c r="E195" i="1"/>
  <c r="A183" i="2"/>
  <c r="AR183" i="2" s="1"/>
  <c r="BJ655" i="2"/>
  <c r="D186" i="2" l="1"/>
  <c r="C185" i="2"/>
  <c r="B185" i="2"/>
  <c r="A185" i="2" s="1"/>
  <c r="AR185" i="2" s="1"/>
  <c r="AS185" i="2"/>
  <c r="BI656" i="2"/>
  <c r="BL656" i="2"/>
  <c r="BM656" i="2" s="1"/>
  <c r="BF657" i="2"/>
  <c r="D196" i="1"/>
  <c r="E196" i="1"/>
  <c r="B197" i="1"/>
  <c r="C196" i="1"/>
  <c r="H195" i="1"/>
  <c r="F195" i="1"/>
  <c r="A184" i="2"/>
  <c r="AR184" i="2" s="1"/>
  <c r="BJ656" i="2"/>
  <c r="BF658" i="2" l="1"/>
  <c r="BL657" i="2"/>
  <c r="BM657" i="2" s="1"/>
  <c r="BI657" i="2"/>
  <c r="H196" i="1"/>
  <c r="F196" i="1"/>
  <c r="D197" i="1"/>
  <c r="C197" i="1"/>
  <c r="E197" i="1"/>
  <c r="B198" i="1"/>
  <c r="B186" i="2"/>
  <c r="D187" i="2"/>
  <c r="AS186" i="2"/>
  <c r="C186" i="2"/>
  <c r="BJ657" i="2"/>
  <c r="F197" i="1" l="1"/>
  <c r="H197" i="1"/>
  <c r="C187" i="2"/>
  <c r="D188" i="2"/>
  <c r="AS187" i="2"/>
  <c r="B187" i="2"/>
  <c r="A186" i="2"/>
  <c r="AR186" i="2" s="1"/>
  <c r="D198" i="1"/>
  <c r="E198" i="1"/>
  <c r="B199" i="1"/>
  <c r="C198" i="1"/>
  <c r="BF659" i="2"/>
  <c r="BL658" i="2"/>
  <c r="BM658" i="2" s="1"/>
  <c r="BI658" i="2"/>
  <c r="BJ658" i="2"/>
  <c r="A187" i="2" l="1"/>
  <c r="AR187" i="2" s="1"/>
  <c r="B188" i="2"/>
  <c r="AS188" i="2"/>
  <c r="C188" i="2"/>
  <c r="D189" i="2"/>
  <c r="H198" i="1"/>
  <c r="F198" i="1"/>
  <c r="C199" i="1"/>
  <c r="D199" i="1"/>
  <c r="E199" i="1"/>
  <c r="B200" i="1"/>
  <c r="BF660" i="2"/>
  <c r="BL659" i="2"/>
  <c r="BM659" i="2" s="1"/>
  <c r="BI659" i="2"/>
  <c r="BJ659" i="2"/>
  <c r="F199" i="1" l="1"/>
  <c r="H199" i="1"/>
  <c r="B189" i="2"/>
  <c r="AS189" i="2"/>
  <c r="C189" i="2"/>
  <c r="D190" i="2"/>
  <c r="D200" i="1"/>
  <c r="B201" i="1"/>
  <c r="C200" i="1"/>
  <c r="E200" i="1"/>
  <c r="BI660" i="2"/>
  <c r="BF661" i="2"/>
  <c r="BL660" i="2"/>
  <c r="BM660" i="2" s="1"/>
  <c r="A188" i="2"/>
  <c r="AR188" i="2" s="1"/>
  <c r="BJ660" i="2"/>
  <c r="E201" i="1" l="1"/>
  <c r="C201" i="1"/>
  <c r="B202" i="1"/>
  <c r="D201" i="1"/>
  <c r="C190" i="2"/>
  <c r="B190" i="2"/>
  <c r="D191" i="2"/>
  <c r="AS190" i="2"/>
  <c r="A189" i="2"/>
  <c r="AR189" i="2" s="1"/>
  <c r="BF662" i="2"/>
  <c r="BI661" i="2"/>
  <c r="BL661" i="2"/>
  <c r="BM661" i="2" s="1"/>
  <c r="F200" i="1"/>
  <c r="H200" i="1"/>
  <c r="BJ661" i="2"/>
  <c r="A190" i="2" l="1"/>
  <c r="AR190" i="2" s="1"/>
  <c r="E202" i="1"/>
  <c r="C202" i="1"/>
  <c r="D202" i="1"/>
  <c r="B203" i="1"/>
  <c r="BL662" i="2"/>
  <c r="BM662" i="2" s="1"/>
  <c r="BF663" i="2"/>
  <c r="BI662" i="2"/>
  <c r="F201" i="1"/>
  <c r="H201" i="1"/>
  <c r="C191" i="2"/>
  <c r="D192" i="2"/>
  <c r="B191" i="2"/>
  <c r="AS191" i="2"/>
  <c r="BJ662" i="2"/>
  <c r="A191" i="2" l="1"/>
  <c r="AR191" i="2" s="1"/>
  <c r="BI663" i="2"/>
  <c r="BF664" i="2"/>
  <c r="BL663" i="2"/>
  <c r="BM663" i="2" s="1"/>
  <c r="D193" i="2"/>
  <c r="B192" i="2"/>
  <c r="AS192" i="2"/>
  <c r="C192" i="2"/>
  <c r="F202" i="1"/>
  <c r="H202" i="1"/>
  <c r="C203" i="1"/>
  <c r="B204" i="1"/>
  <c r="D203" i="1"/>
  <c r="E203" i="1"/>
  <c r="BJ663" i="2"/>
  <c r="A192" i="2" l="1"/>
  <c r="AR192" i="2" s="1"/>
  <c r="D204" i="1"/>
  <c r="C204" i="1"/>
  <c r="E204" i="1"/>
  <c r="B205" i="1"/>
  <c r="B193" i="2"/>
  <c r="C193" i="2"/>
  <c r="D194" i="2"/>
  <c r="AS193" i="2"/>
  <c r="H203" i="1"/>
  <c r="F203" i="1"/>
  <c r="BI664" i="2"/>
  <c r="BL664" i="2"/>
  <c r="BM664" i="2" s="1"/>
  <c r="BF665" i="2"/>
  <c r="BJ664" i="2"/>
  <c r="A193" i="2" l="1"/>
  <c r="AR193" i="2" s="1"/>
  <c r="E205" i="1"/>
  <c r="D205" i="1"/>
  <c r="B206" i="1"/>
  <c r="C205" i="1"/>
  <c r="H204" i="1"/>
  <c r="F204" i="1"/>
  <c r="D195" i="2"/>
  <c r="B194" i="2"/>
  <c r="C194" i="2"/>
  <c r="AS194" i="2"/>
  <c r="BL665" i="2"/>
  <c r="BM665" i="2" s="1"/>
  <c r="BI665" i="2"/>
  <c r="BF666" i="2"/>
  <c r="BJ665" i="2"/>
  <c r="A194" i="2" l="1"/>
  <c r="AR194" i="2" s="1"/>
  <c r="BI666" i="2"/>
  <c r="BF667" i="2"/>
  <c r="BL666" i="2"/>
  <c r="BM666" i="2" s="1"/>
  <c r="H205" i="1"/>
  <c r="F205" i="1"/>
  <c r="D206" i="1"/>
  <c r="B207" i="1"/>
  <c r="C206" i="1"/>
  <c r="E206" i="1"/>
  <c r="C195" i="2"/>
  <c r="AS195" i="2"/>
  <c r="D196" i="2"/>
  <c r="B195" i="2"/>
  <c r="BJ666" i="2"/>
  <c r="A195" i="2" l="1"/>
  <c r="AR195" i="2" s="1"/>
  <c r="F206" i="1"/>
  <c r="H206" i="1"/>
  <c r="D197" i="2"/>
  <c r="AS196" i="2"/>
  <c r="B196" i="2"/>
  <c r="C196" i="2"/>
  <c r="BL667" i="2"/>
  <c r="BM667" i="2" s="1"/>
  <c r="BF668" i="2"/>
  <c r="BI667" i="2"/>
  <c r="B208" i="1"/>
  <c r="C207" i="1"/>
  <c r="D207" i="1"/>
  <c r="E207" i="1"/>
  <c r="BJ667" i="2"/>
  <c r="H207" i="1" l="1"/>
  <c r="F207" i="1"/>
  <c r="AS197" i="2"/>
  <c r="D198" i="2"/>
  <c r="B197" i="2"/>
  <c r="C197" i="2"/>
  <c r="A196" i="2"/>
  <c r="AR196" i="2" s="1"/>
  <c r="D208" i="1"/>
  <c r="C208" i="1"/>
  <c r="B209" i="1"/>
  <c r="E208" i="1"/>
  <c r="BF669" i="2"/>
  <c r="BL668" i="2"/>
  <c r="BM668" i="2" s="1"/>
  <c r="BI668" i="2"/>
  <c r="BJ668" i="2"/>
  <c r="A197" i="2" l="1"/>
  <c r="AR197" i="2" s="1"/>
  <c r="AS198" i="2"/>
  <c r="D199" i="2"/>
  <c r="C198" i="2"/>
  <c r="B198" i="2"/>
  <c r="B210" i="1"/>
  <c r="C209" i="1"/>
  <c r="D209" i="1"/>
  <c r="E209" i="1"/>
  <c r="BI669" i="2"/>
  <c r="BF670" i="2"/>
  <c r="BL669" i="2"/>
  <c r="BM669" i="2" s="1"/>
  <c r="F208" i="1"/>
  <c r="H208" i="1"/>
  <c r="BJ669" i="2"/>
  <c r="A198" i="2" l="1"/>
  <c r="AR198" i="2" s="1"/>
  <c r="F209" i="1"/>
  <c r="H209" i="1"/>
  <c r="E210" i="1"/>
  <c r="D210" i="1"/>
  <c r="B211" i="1"/>
  <c r="C210" i="1"/>
  <c r="BL670" i="2"/>
  <c r="BM670" i="2" s="1"/>
  <c r="BF671" i="2"/>
  <c r="BI670" i="2"/>
  <c r="D200" i="2"/>
  <c r="C199" i="2"/>
  <c r="B199" i="2"/>
  <c r="AS199" i="2"/>
  <c r="BJ670" i="2"/>
  <c r="A199" i="2" l="1"/>
  <c r="AR199" i="2" s="1"/>
  <c r="BL671" i="2"/>
  <c r="BM671" i="2" s="1"/>
  <c r="BF672" i="2"/>
  <c r="BI671" i="2"/>
  <c r="D211" i="1"/>
  <c r="B212" i="1"/>
  <c r="C211" i="1"/>
  <c r="E211" i="1"/>
  <c r="AS200" i="2"/>
  <c r="C200" i="2"/>
  <c r="D201" i="2"/>
  <c r="B200" i="2"/>
  <c r="A200" i="2" s="1"/>
  <c r="AR200" i="2" s="1"/>
  <c r="F210" i="1"/>
  <c r="H210" i="1"/>
  <c r="BJ671" i="2"/>
  <c r="F211" i="1" l="1"/>
  <c r="H211" i="1"/>
  <c r="B213" i="1"/>
  <c r="E212" i="1"/>
  <c r="C212" i="1"/>
  <c r="D212" i="1"/>
  <c r="B201" i="2"/>
  <c r="D202" i="2"/>
  <c r="AS201" i="2"/>
  <c r="C201" i="2"/>
  <c r="BF673" i="2"/>
  <c r="BL672" i="2"/>
  <c r="BM672" i="2" s="1"/>
  <c r="BI672" i="2"/>
  <c r="BJ672" i="2"/>
  <c r="A201" i="2" l="1"/>
  <c r="AR201" i="2" s="1"/>
  <c r="C213" i="1"/>
  <c r="D213" i="1"/>
  <c r="E213" i="1"/>
  <c r="B214" i="1"/>
  <c r="AS202" i="2"/>
  <c r="C202" i="2"/>
  <c r="D203" i="2"/>
  <c r="B202" i="2"/>
  <c r="F212" i="1"/>
  <c r="H212" i="1"/>
  <c r="BL673" i="2"/>
  <c r="BM673" i="2" s="1"/>
  <c r="BI673" i="2"/>
  <c r="BF674" i="2"/>
  <c r="BJ673" i="2"/>
  <c r="A202" i="2" l="1"/>
  <c r="AR202" i="2" s="1"/>
  <c r="C203" i="2"/>
  <c r="D204" i="2"/>
  <c r="B203" i="2"/>
  <c r="A203" i="2" s="1"/>
  <c r="AR203" i="2" s="1"/>
  <c r="AS203" i="2"/>
  <c r="BF675" i="2"/>
  <c r="BL674" i="2"/>
  <c r="BM674" i="2" s="1"/>
  <c r="BI674" i="2"/>
  <c r="C214" i="1"/>
  <c r="B215" i="1"/>
  <c r="D214" i="1"/>
  <c r="E214" i="1"/>
  <c r="H213" i="1"/>
  <c r="F213" i="1"/>
  <c r="BJ674" i="2"/>
  <c r="F214" i="1" l="1"/>
  <c r="H214" i="1"/>
  <c r="BI675" i="2"/>
  <c r="BL675" i="2"/>
  <c r="BM675" i="2" s="1"/>
  <c r="BF676" i="2"/>
  <c r="D205" i="2"/>
  <c r="B204" i="2"/>
  <c r="AS204" i="2"/>
  <c r="C204" i="2"/>
  <c r="C215" i="1"/>
  <c r="B216" i="1"/>
  <c r="D215" i="1"/>
  <c r="E215" i="1"/>
  <c r="BJ675" i="2"/>
  <c r="A204" i="2" l="1"/>
  <c r="AR204" i="2" s="1"/>
  <c r="B205" i="2"/>
  <c r="D206" i="2"/>
  <c r="C205" i="2"/>
  <c r="AS205" i="2"/>
  <c r="F215" i="1"/>
  <c r="H215" i="1"/>
  <c r="BF677" i="2"/>
  <c r="BI676" i="2"/>
  <c r="BL676" i="2"/>
  <c r="BM676" i="2" s="1"/>
  <c r="C216" i="1"/>
  <c r="D216" i="1"/>
  <c r="E216" i="1"/>
  <c r="B217" i="1"/>
  <c r="BJ676" i="2"/>
  <c r="E217" i="1" l="1"/>
  <c r="B218" i="1"/>
  <c r="C217" i="1"/>
  <c r="D217" i="1"/>
  <c r="H216" i="1"/>
  <c r="F216" i="1"/>
  <c r="D207" i="2"/>
  <c r="B206" i="2"/>
  <c r="A206" i="2" s="1"/>
  <c r="AR206" i="2" s="1"/>
  <c r="C206" i="2"/>
  <c r="AS206" i="2"/>
  <c r="BL677" i="2"/>
  <c r="BM677" i="2" s="1"/>
  <c r="BF678" i="2"/>
  <c r="BI677" i="2"/>
  <c r="A205" i="2"/>
  <c r="AR205" i="2" s="1"/>
  <c r="BJ677" i="2"/>
  <c r="BL678" i="2" l="1"/>
  <c r="BM678" i="2" s="1"/>
  <c r="BF679" i="2"/>
  <c r="BI678" i="2"/>
  <c r="F217" i="1"/>
  <c r="H217" i="1"/>
  <c r="E218" i="1"/>
  <c r="D218" i="1"/>
  <c r="B219" i="1"/>
  <c r="C218" i="1"/>
  <c r="AS207" i="2"/>
  <c r="D208" i="2"/>
  <c r="B207" i="2"/>
  <c r="C207" i="2"/>
  <c r="BJ678" i="2"/>
  <c r="E219" i="1" l="1"/>
  <c r="D219" i="1"/>
  <c r="B220" i="1"/>
  <c r="C219" i="1"/>
  <c r="C208" i="2"/>
  <c r="AS208" i="2"/>
  <c r="B208" i="2"/>
  <c r="A208" i="2" s="1"/>
  <c r="AR208" i="2" s="1"/>
  <c r="D209" i="2"/>
  <c r="BF680" i="2"/>
  <c r="BI679" i="2"/>
  <c r="BL679" i="2"/>
  <c r="BM679" i="2" s="1"/>
  <c r="A207" i="2"/>
  <c r="AR207" i="2" s="1"/>
  <c r="H218" i="1"/>
  <c r="F218" i="1"/>
  <c r="BJ679" i="2"/>
  <c r="E220" i="1" l="1"/>
  <c r="D220" i="1"/>
  <c r="B221" i="1"/>
  <c r="C220" i="1"/>
  <c r="B209" i="2"/>
  <c r="C209" i="2"/>
  <c r="D210" i="2"/>
  <c r="AS209" i="2"/>
  <c r="F219" i="1"/>
  <c r="H219" i="1"/>
  <c r="BF681" i="2"/>
  <c r="BL680" i="2"/>
  <c r="BM680" i="2" s="1"/>
  <c r="BI680" i="2"/>
  <c r="BJ680" i="2"/>
  <c r="A209" i="2" l="1"/>
  <c r="AR209" i="2" s="1"/>
  <c r="BL681" i="2"/>
  <c r="BM681" i="2" s="1"/>
  <c r="BI681" i="2"/>
  <c r="BF682" i="2"/>
  <c r="D221" i="1"/>
  <c r="C221" i="1"/>
  <c r="B222" i="1"/>
  <c r="E221" i="1"/>
  <c r="H220" i="1"/>
  <c r="F220" i="1"/>
  <c r="D211" i="2"/>
  <c r="B210" i="2"/>
  <c r="AS210" i="2"/>
  <c r="C210" i="2"/>
  <c r="BJ681" i="2"/>
  <c r="D222" i="1" l="1"/>
  <c r="C222" i="1"/>
  <c r="B223" i="1"/>
  <c r="E222" i="1"/>
  <c r="F221" i="1"/>
  <c r="H221" i="1"/>
  <c r="A210" i="2"/>
  <c r="AR210" i="2" s="1"/>
  <c r="BL682" i="2"/>
  <c r="BM682" i="2" s="1"/>
  <c r="BI682" i="2"/>
  <c r="BF683" i="2"/>
  <c r="BF684" i="2" s="1"/>
  <c r="BF685" i="2" s="1"/>
  <c r="BF686" i="2" s="1"/>
  <c r="BF687" i="2" s="1"/>
  <c r="BF688" i="2" s="1"/>
  <c r="BF689" i="2" s="1"/>
  <c r="BF690" i="2" s="1"/>
  <c r="BF691" i="2" s="1"/>
  <c r="BF692" i="2" s="1"/>
  <c r="BF693" i="2" s="1"/>
  <c r="BF694" i="2" s="1"/>
  <c r="BF695" i="2" s="1"/>
  <c r="BF696" i="2" s="1"/>
  <c r="BF697" i="2" s="1"/>
  <c r="BF698" i="2" s="1"/>
  <c r="BF699" i="2" s="1"/>
  <c r="BF700" i="2" s="1"/>
  <c r="BF701" i="2" s="1"/>
  <c r="BF702" i="2" s="1"/>
  <c r="BF703" i="2" s="1"/>
  <c r="BF704" i="2" s="1"/>
  <c r="BF705" i="2" s="1"/>
  <c r="BF706" i="2" s="1"/>
  <c r="BF707" i="2" s="1"/>
  <c r="BF708" i="2" s="1"/>
  <c r="BF709" i="2" s="1"/>
  <c r="BF710" i="2" s="1"/>
  <c r="BF711" i="2" s="1"/>
  <c r="BF712" i="2" s="1"/>
  <c r="BF713" i="2" s="1"/>
  <c r="BF714" i="2" s="1"/>
  <c r="BF715" i="2" s="1"/>
  <c r="BF716" i="2" s="1"/>
  <c r="BF717" i="2" s="1"/>
  <c r="BF718" i="2" s="1"/>
  <c r="BF719" i="2" s="1"/>
  <c r="BF720" i="2" s="1"/>
  <c r="BF721" i="2" s="1"/>
  <c r="BF722" i="2" s="1"/>
  <c r="BF723" i="2" s="1"/>
  <c r="BF724" i="2" s="1"/>
  <c r="BF725" i="2" s="1"/>
  <c r="BF726" i="2" s="1"/>
  <c r="BF727" i="2" s="1"/>
  <c r="BF728" i="2" s="1"/>
  <c r="BF729" i="2" s="1"/>
  <c r="BF730" i="2" s="1"/>
  <c r="BF731" i="2" s="1"/>
  <c r="BF732" i="2" s="1"/>
  <c r="BF733" i="2" s="1"/>
  <c r="BF734" i="2" s="1"/>
  <c r="BF735" i="2" s="1"/>
  <c r="BF736" i="2" s="1"/>
  <c r="BF737" i="2" s="1"/>
  <c r="BF738" i="2" s="1"/>
  <c r="BF739" i="2" s="1"/>
  <c r="BF740" i="2" s="1"/>
  <c r="BF741" i="2" s="1"/>
  <c r="BF742" i="2" s="1"/>
  <c r="BF743" i="2" s="1"/>
  <c r="BF744" i="2" s="1"/>
  <c r="BF745" i="2" s="1"/>
  <c r="BF746" i="2" s="1"/>
  <c r="BF747" i="2" s="1"/>
  <c r="BF748" i="2" s="1"/>
  <c r="BF749" i="2" s="1"/>
  <c r="BF750" i="2" s="1"/>
  <c r="BF751" i="2" s="1"/>
  <c r="BF752" i="2" s="1"/>
  <c r="BF753" i="2" s="1"/>
  <c r="BF754" i="2" s="1"/>
  <c r="BF755" i="2" s="1"/>
  <c r="BF756" i="2" s="1"/>
  <c r="BF757" i="2" s="1"/>
  <c r="BF758" i="2" s="1"/>
  <c r="BF759" i="2" s="1"/>
  <c r="BF760" i="2" s="1"/>
  <c r="BF761" i="2" s="1"/>
  <c r="BF762" i="2" s="1"/>
  <c r="BF763" i="2" s="1"/>
  <c r="BF764" i="2" s="1"/>
  <c r="BF765" i="2" s="1"/>
  <c r="BF766" i="2" s="1"/>
  <c r="BF767" i="2" s="1"/>
  <c r="BF768" i="2" s="1"/>
  <c r="BF769" i="2" s="1"/>
  <c r="BF770" i="2" s="1"/>
  <c r="BF771" i="2" s="1"/>
  <c r="BF772" i="2" s="1"/>
  <c r="BF773" i="2" s="1"/>
  <c r="BF774" i="2" s="1"/>
  <c r="BF775" i="2" s="1"/>
  <c r="BF776" i="2" s="1"/>
  <c r="BF777" i="2" s="1"/>
  <c r="BF778" i="2" s="1"/>
  <c r="BF779" i="2" s="1"/>
  <c r="BF780" i="2" s="1"/>
  <c r="BF781" i="2" s="1"/>
  <c r="BF782" i="2" s="1"/>
  <c r="BF783" i="2" s="1"/>
  <c r="BF784" i="2" s="1"/>
  <c r="BF785" i="2" s="1"/>
  <c r="BF786" i="2" s="1"/>
  <c r="BF787" i="2" s="1"/>
  <c r="BF788" i="2" s="1"/>
  <c r="BF789" i="2" s="1"/>
  <c r="BF790" i="2" s="1"/>
  <c r="BF791" i="2" s="1"/>
  <c r="BF792" i="2" s="1"/>
  <c r="BF793" i="2" s="1"/>
  <c r="BF794" i="2" s="1"/>
  <c r="BF795" i="2" s="1"/>
  <c r="BF796" i="2" s="1"/>
  <c r="BF797" i="2" s="1"/>
  <c r="BF798" i="2" s="1"/>
  <c r="BF799" i="2" s="1"/>
  <c r="BF800" i="2" s="1"/>
  <c r="BF801" i="2" s="1"/>
  <c r="BF802" i="2" s="1"/>
  <c r="BF803" i="2" s="1"/>
  <c r="BF804" i="2" s="1"/>
  <c r="BF805" i="2" s="1"/>
  <c r="BF806" i="2" s="1"/>
  <c r="BF807" i="2" s="1"/>
  <c r="BF808" i="2" s="1"/>
  <c r="BF809" i="2" s="1"/>
  <c r="BF810" i="2" s="1"/>
  <c r="BF811" i="2" s="1"/>
  <c r="BF812" i="2" s="1"/>
  <c r="BF813" i="2" s="1"/>
  <c r="BF814" i="2" s="1"/>
  <c r="BF815" i="2" s="1"/>
  <c r="BF816" i="2" s="1"/>
  <c r="BF817" i="2" s="1"/>
  <c r="BF818" i="2" s="1"/>
  <c r="BF819" i="2" s="1"/>
  <c r="BF820" i="2" s="1"/>
  <c r="BF821" i="2" s="1"/>
  <c r="BF822" i="2" s="1"/>
  <c r="BF823" i="2" s="1"/>
  <c r="BF824" i="2" s="1"/>
  <c r="BF825" i="2" s="1"/>
  <c r="BF826" i="2" s="1"/>
  <c r="BF827" i="2" s="1"/>
  <c r="BF828" i="2" s="1"/>
  <c r="BF829" i="2" s="1"/>
  <c r="BF830" i="2" s="1"/>
  <c r="BF831" i="2" s="1"/>
  <c r="BF832" i="2" s="1"/>
  <c r="BF833" i="2" s="1"/>
  <c r="BF834" i="2" s="1"/>
  <c r="BF835" i="2" s="1"/>
  <c r="BF836" i="2" s="1"/>
  <c r="BF837" i="2" s="1"/>
  <c r="BF838" i="2" s="1"/>
  <c r="BF839" i="2" s="1"/>
  <c r="BF840" i="2" s="1"/>
  <c r="BF841" i="2" s="1"/>
  <c r="BF842" i="2" s="1"/>
  <c r="BF843" i="2" s="1"/>
  <c r="BF844" i="2" s="1"/>
  <c r="BF845" i="2" s="1"/>
  <c r="BF846" i="2" s="1"/>
  <c r="BF847" i="2" s="1"/>
  <c r="BF848" i="2" s="1"/>
  <c r="BF849" i="2" s="1"/>
  <c r="BF850" i="2" s="1"/>
  <c r="BF851" i="2" s="1"/>
  <c r="BF852" i="2" s="1"/>
  <c r="BF853" i="2" s="1"/>
  <c r="BF854" i="2" s="1"/>
  <c r="BF855" i="2" s="1"/>
  <c r="BF856" i="2" s="1"/>
  <c r="BF857" i="2" s="1"/>
  <c r="BF858" i="2" s="1"/>
  <c r="BF859" i="2" s="1"/>
  <c r="BF860" i="2" s="1"/>
  <c r="BF861" i="2" s="1"/>
  <c r="BF862" i="2" s="1"/>
  <c r="BF863" i="2" s="1"/>
  <c r="BF864" i="2" s="1"/>
  <c r="BF865" i="2" s="1"/>
  <c r="BF866" i="2" s="1"/>
  <c r="BF867" i="2" s="1"/>
  <c r="BF868" i="2" s="1"/>
  <c r="BF869" i="2" s="1"/>
  <c r="BF870" i="2" s="1"/>
  <c r="BF871" i="2" s="1"/>
  <c r="BF872" i="2" s="1"/>
  <c r="BF873" i="2" s="1"/>
  <c r="BF874" i="2" s="1"/>
  <c r="BF875" i="2" s="1"/>
  <c r="BF876" i="2" s="1"/>
  <c r="BF877" i="2" s="1"/>
  <c r="BF878" i="2" s="1"/>
  <c r="BF879" i="2" s="1"/>
  <c r="BF880" i="2" s="1"/>
  <c r="BF881" i="2" s="1"/>
  <c r="BF882" i="2" s="1"/>
  <c r="BF883" i="2" s="1"/>
  <c r="BF884" i="2" s="1"/>
  <c r="BF885" i="2" s="1"/>
  <c r="BF886" i="2" s="1"/>
  <c r="BF887" i="2" s="1"/>
  <c r="BF888" i="2" s="1"/>
  <c r="BF889" i="2" s="1"/>
  <c r="BF890" i="2" s="1"/>
  <c r="BF891" i="2" s="1"/>
  <c r="BF892" i="2" s="1"/>
  <c r="BF893" i="2" s="1"/>
  <c r="BF894" i="2" s="1"/>
  <c r="BF895" i="2" s="1"/>
  <c r="BF896" i="2" s="1"/>
  <c r="BF897" i="2" s="1"/>
  <c r="BF898" i="2" s="1"/>
  <c r="BF899" i="2" s="1"/>
  <c r="BF900" i="2" s="1"/>
  <c r="BF901" i="2" s="1"/>
  <c r="BF902" i="2" s="1"/>
  <c r="BF903" i="2" s="1"/>
  <c r="BF904" i="2" s="1"/>
  <c r="BF905" i="2" s="1"/>
  <c r="BF906" i="2" s="1"/>
  <c r="BF907" i="2" s="1"/>
  <c r="BF908" i="2" s="1"/>
  <c r="BF909" i="2" s="1"/>
  <c r="BF910" i="2" s="1"/>
  <c r="BF911" i="2" s="1"/>
  <c r="BF912" i="2" s="1"/>
  <c r="BF913" i="2" s="1"/>
  <c r="BF914" i="2" s="1"/>
  <c r="BF915" i="2" s="1"/>
  <c r="BF916" i="2" s="1"/>
  <c r="BF917" i="2" s="1"/>
  <c r="BF918" i="2" s="1"/>
  <c r="BF919" i="2" s="1"/>
  <c r="BF920" i="2" s="1"/>
  <c r="BF921" i="2" s="1"/>
  <c r="BF922" i="2" s="1"/>
  <c r="BF923" i="2" s="1"/>
  <c r="BF924" i="2" s="1"/>
  <c r="BF925" i="2" s="1"/>
  <c r="BF926" i="2" s="1"/>
  <c r="BF927" i="2" s="1"/>
  <c r="BF928" i="2" s="1"/>
  <c r="BF929" i="2" s="1"/>
  <c r="BF930" i="2" s="1"/>
  <c r="BF931" i="2" s="1"/>
  <c r="BF932" i="2" s="1"/>
  <c r="BF933" i="2" s="1"/>
  <c r="BF934" i="2" s="1"/>
  <c r="BF935" i="2" s="1"/>
  <c r="BF936" i="2" s="1"/>
  <c r="BF937" i="2" s="1"/>
  <c r="BF938" i="2" s="1"/>
  <c r="BF939" i="2" s="1"/>
  <c r="BF940" i="2" s="1"/>
  <c r="BF941" i="2" s="1"/>
  <c r="BF942" i="2" s="1"/>
  <c r="BF943" i="2" s="1"/>
  <c r="BF944" i="2" s="1"/>
  <c r="BF945" i="2" s="1"/>
  <c r="BF946" i="2" s="1"/>
  <c r="BF947" i="2" s="1"/>
  <c r="BF948" i="2" s="1"/>
  <c r="BF949" i="2" s="1"/>
  <c r="BF950" i="2" s="1"/>
  <c r="BF951" i="2" s="1"/>
  <c r="BF952" i="2" s="1"/>
  <c r="BF953" i="2" s="1"/>
  <c r="BF954" i="2" s="1"/>
  <c r="BF955" i="2" s="1"/>
  <c r="BF956" i="2" s="1"/>
  <c r="BF957" i="2" s="1"/>
  <c r="BF958" i="2" s="1"/>
  <c r="BF959" i="2" s="1"/>
  <c r="BF960" i="2" s="1"/>
  <c r="BF961" i="2" s="1"/>
  <c r="BF962" i="2" s="1"/>
  <c r="BF2" i="2" s="1"/>
  <c r="D212" i="2"/>
  <c r="C211" i="2"/>
  <c r="B211" i="2"/>
  <c r="AS211" i="2"/>
  <c r="BJ682" i="2"/>
  <c r="A211" i="2" l="1"/>
  <c r="AR211" i="2" s="1"/>
  <c r="D213" i="2"/>
  <c r="B212" i="2"/>
  <c r="AS212" i="2"/>
  <c r="C212" i="2"/>
  <c r="C223" i="1"/>
  <c r="B224" i="1"/>
  <c r="E223" i="1"/>
  <c r="D223" i="1"/>
  <c r="AW439" i="2"/>
  <c r="AW419" i="2"/>
  <c r="AW70" i="2"/>
  <c r="BA70" i="2" s="1"/>
  <c r="BO470" i="2"/>
  <c r="BG387" i="2"/>
  <c r="AW98" i="2"/>
  <c r="BA98" i="2" s="1"/>
  <c r="BG369" i="2"/>
  <c r="AW460" i="2"/>
  <c r="AW473" i="2"/>
  <c r="BG537" i="2"/>
  <c r="AW34" i="2"/>
  <c r="BA34" i="2" s="1"/>
  <c r="BG319" i="2"/>
  <c r="BG520" i="2"/>
  <c r="AW163" i="2"/>
  <c r="BG483" i="2"/>
  <c r="AW164" i="2"/>
  <c r="BG514" i="2"/>
  <c r="BG551" i="2"/>
  <c r="AW318" i="2"/>
  <c r="BG435" i="2"/>
  <c r="BG471" i="2"/>
  <c r="BG403" i="2"/>
  <c r="BG529" i="2"/>
  <c r="BO325" i="2"/>
  <c r="BO403" i="2"/>
  <c r="BG576" i="2"/>
  <c r="BG341" i="2"/>
  <c r="AW369" i="2"/>
  <c r="AX369" i="2" s="1"/>
  <c r="AW29" i="2"/>
  <c r="BA29" i="2" s="1"/>
  <c r="BG608" i="2"/>
  <c r="BG513" i="2"/>
  <c r="BO445" i="2"/>
  <c r="BG544" i="2"/>
  <c r="AW181" i="2"/>
  <c r="AW189" i="2"/>
  <c r="BO410" i="2"/>
  <c r="BG332" i="2"/>
  <c r="BG371" i="2"/>
  <c r="AW191" i="2"/>
  <c r="BG406" i="2"/>
  <c r="BG631" i="2"/>
  <c r="AW37" i="2"/>
  <c r="BA37" i="2" s="1"/>
  <c r="BG424" i="2"/>
  <c r="BG568" i="2"/>
  <c r="BO374" i="2"/>
  <c r="BG674" i="2"/>
  <c r="BG375" i="2"/>
  <c r="BG652" i="2"/>
  <c r="BG400" i="2"/>
  <c r="AW339" i="2"/>
  <c r="AX339" i="2" s="1"/>
  <c r="AW365" i="2"/>
  <c r="AX365" i="2" s="1"/>
  <c r="BG546" i="2"/>
  <c r="BG578" i="2"/>
  <c r="AW212" i="2"/>
  <c r="AW283" i="2"/>
  <c r="BG420" i="2"/>
  <c r="AW235" i="2"/>
  <c r="AW11" i="2"/>
  <c r="BA11" i="2" s="1"/>
  <c r="BG556" i="2"/>
  <c r="AW463" i="2"/>
  <c r="BG453" i="2"/>
  <c r="BG401" i="2"/>
  <c r="BG621" i="2"/>
  <c r="AW344" i="2"/>
  <c r="AX344" i="2" s="1"/>
  <c r="AW451" i="2"/>
  <c r="BO475" i="2"/>
  <c r="BG603" i="2"/>
  <c r="AW153" i="2"/>
  <c r="BG620" i="2"/>
  <c r="BO381" i="2"/>
  <c r="BG443" i="2"/>
  <c r="AW204" i="2"/>
  <c r="AW205" i="2"/>
  <c r="BG507" i="2"/>
  <c r="AW404" i="2"/>
  <c r="BG333" i="2"/>
  <c r="AW217" i="2"/>
  <c r="AW202" i="2"/>
  <c r="BG489" i="2"/>
  <c r="BG426" i="2"/>
  <c r="AW457" i="2"/>
  <c r="AW338" i="2"/>
  <c r="AX338" i="2" s="1"/>
  <c r="BG582" i="2"/>
  <c r="AW428" i="2"/>
  <c r="BO386" i="2"/>
  <c r="AW154" i="2"/>
  <c r="BG509" i="2"/>
  <c r="AW195" i="2"/>
  <c r="AW364" i="2"/>
  <c r="AX364" i="2" s="1"/>
  <c r="BO309" i="2"/>
  <c r="AW328" i="2"/>
  <c r="BG335" i="2"/>
  <c r="BG354" i="2"/>
  <c r="BG360" i="2"/>
  <c r="AX401" i="2"/>
  <c r="BG565" i="2"/>
  <c r="AW287" i="2"/>
  <c r="AW57" i="2"/>
  <c r="BA57" i="2" s="1"/>
  <c r="AW6" i="2"/>
  <c r="BA6" i="2" s="1"/>
  <c r="AW18" i="2"/>
  <c r="BA18" i="2" s="1"/>
  <c r="BG640" i="2"/>
  <c r="AW186" i="2"/>
  <c r="AW290" i="2"/>
  <c r="BG459" i="2"/>
  <c r="AW83" i="2"/>
  <c r="BA83" i="2" s="1"/>
  <c r="BO365" i="2"/>
  <c r="BG469" i="2"/>
  <c r="BG452" i="2"/>
  <c r="BG548" i="2"/>
  <c r="BG625" i="2"/>
  <c r="BO444" i="2"/>
  <c r="BG599" i="2"/>
  <c r="BO371" i="2"/>
  <c r="AW366" i="2"/>
  <c r="AX366" i="2" s="1"/>
  <c r="AW389" i="2"/>
  <c r="AX389" i="2" s="1"/>
  <c r="AW207" i="2"/>
  <c r="BG348" i="2"/>
  <c r="BO387" i="2"/>
  <c r="BG463" i="2"/>
  <c r="BG462" i="2"/>
  <c r="BG399" i="2"/>
  <c r="AW349" i="2"/>
  <c r="AX349" i="2" s="1"/>
  <c r="BG583" i="2"/>
  <c r="BO468" i="2"/>
  <c r="BG474" i="2"/>
  <c r="AW137" i="2"/>
  <c r="AX402" i="2"/>
  <c r="BG524" i="2"/>
  <c r="BG623" i="2"/>
  <c r="BG402" i="2"/>
  <c r="BO324" i="2"/>
  <c r="AX407" i="2"/>
  <c r="BG535" i="2"/>
  <c r="BG313" i="2"/>
  <c r="AW444" i="2"/>
  <c r="AW403" i="2"/>
  <c r="AW378" i="2"/>
  <c r="AX378" i="2" s="1"/>
  <c r="BG336" i="2"/>
  <c r="BG540" i="2"/>
  <c r="BG343" i="2"/>
  <c r="BG391" i="2"/>
  <c r="BG644" i="2"/>
  <c r="BG364" i="2"/>
  <c r="AW211" i="2"/>
  <c r="BO390" i="2"/>
  <c r="BG340" i="2"/>
  <c r="AW158" i="2"/>
  <c r="BO451" i="2"/>
  <c r="BG618" i="2"/>
  <c r="BO408" i="2"/>
  <c r="BG349" i="2"/>
  <c r="BG477" i="2"/>
  <c r="BO474" i="2"/>
  <c r="BG613" i="2"/>
  <c r="AW42" i="2"/>
  <c r="BA42" i="2" s="1"/>
  <c r="BG381" i="2"/>
  <c r="AW28" i="2"/>
  <c r="BA28" i="2" s="1"/>
  <c r="AW415" i="2"/>
  <c r="AW130" i="2"/>
  <c r="BA130" i="2" s="1"/>
  <c r="BG325" i="2"/>
  <c r="AW201" i="2"/>
  <c r="AW109" i="2"/>
  <c r="BA109" i="2" s="1"/>
  <c r="BG496" i="2"/>
  <c r="AX404" i="2"/>
  <c r="AW475" i="2"/>
  <c r="BG558" i="2"/>
  <c r="AW180" i="2"/>
  <c r="BO458" i="2"/>
  <c r="AW13" i="2"/>
  <c r="BA13" i="2" s="1"/>
  <c r="AW247" i="2"/>
  <c r="AW209" i="2"/>
  <c r="AW340" i="2"/>
  <c r="AX340" i="2" s="1"/>
  <c r="BG592" i="2"/>
  <c r="BG650" i="2"/>
  <c r="AW68" i="2"/>
  <c r="BA68" i="2" s="1"/>
  <c r="BG305" i="2"/>
  <c r="BO315" i="2"/>
  <c r="AW393" i="2"/>
  <c r="AX393" i="2" s="1"/>
  <c r="BO420" i="2"/>
  <c r="BO329" i="2"/>
  <c r="BG466" i="2"/>
  <c r="BG408" i="2"/>
  <c r="AW462" i="2"/>
  <c r="AW38" i="2"/>
  <c r="BA38" i="2" s="1"/>
  <c r="BG643" i="2"/>
  <c r="AW435" i="2"/>
  <c r="BG311" i="2"/>
  <c r="BG455" i="2"/>
  <c r="BO438" i="2"/>
  <c r="AW253" i="2"/>
  <c r="AW32" i="2"/>
  <c r="BA32" i="2" s="1"/>
  <c r="AW143" i="2"/>
  <c r="BG527" i="2"/>
  <c r="AW149" i="2"/>
  <c r="AW114" i="2"/>
  <c r="BA114" i="2" s="1"/>
  <c r="BO363" i="2"/>
  <c r="AW432" i="2"/>
  <c r="BG388" i="2"/>
  <c r="AW418" i="2"/>
  <c r="BG503" i="2"/>
  <c r="AW106" i="2"/>
  <c r="BA106" i="2" s="1"/>
  <c r="BG591" i="2"/>
  <c r="AW174" i="2"/>
  <c r="AW94" i="2"/>
  <c r="BA94" i="2" s="1"/>
  <c r="BG338" i="2"/>
  <c r="AX408" i="2"/>
  <c r="BG506" i="2"/>
  <c r="BG416" i="2"/>
  <c r="BG464" i="2"/>
  <c r="BG646" i="2"/>
  <c r="BG661" i="2"/>
  <c r="BO344" i="2"/>
  <c r="BO349" i="2"/>
  <c r="BG358" i="2"/>
  <c r="BO476" i="2"/>
  <c r="BG324" i="2"/>
  <c r="BG353" i="2"/>
  <c r="BG635" i="2"/>
  <c r="BG531" i="2"/>
  <c r="AW226" i="2"/>
  <c r="BG307" i="2"/>
  <c r="AW26" i="2"/>
  <c r="BA26" i="2" s="1"/>
  <c r="AX406" i="2"/>
  <c r="AW276" i="2"/>
  <c r="BG526" i="2"/>
  <c r="AW250" i="2"/>
  <c r="BG545" i="2"/>
  <c r="BO339" i="2"/>
  <c r="BO340" i="2"/>
  <c r="AW472" i="2"/>
  <c r="BG478" i="2"/>
  <c r="AW85" i="2"/>
  <c r="BA85" i="2" s="1"/>
  <c r="BG588" i="2"/>
  <c r="AW382" i="2"/>
  <c r="AX382" i="2" s="1"/>
  <c r="BO430" i="2"/>
  <c r="AW167" i="2"/>
  <c r="BG594" i="2"/>
  <c r="AW101" i="2"/>
  <c r="BA101" i="2" s="1"/>
  <c r="AX403" i="2"/>
  <c r="AW465" i="2"/>
  <c r="BG542" i="2"/>
  <c r="BG675" i="2"/>
  <c r="AW294" i="2"/>
  <c r="BO407" i="2"/>
  <c r="BO328" i="2"/>
  <c r="BG505" i="2"/>
  <c r="AW310" i="2"/>
  <c r="BG440" i="2"/>
  <c r="AW198" i="2"/>
  <c r="AW112" i="2"/>
  <c r="BA112" i="2" s="1"/>
  <c r="BO380" i="2"/>
  <c r="BG368" i="2"/>
  <c r="BG392" i="2"/>
  <c r="BG518" i="2"/>
  <c r="BG606" i="2"/>
  <c r="AW33" i="2"/>
  <c r="BA33" i="2" s="1"/>
  <c r="AW474" i="2"/>
  <c r="AW325" i="2"/>
  <c r="BG642" i="2"/>
  <c r="AW337" i="2"/>
  <c r="AX337" i="2" s="1"/>
  <c r="AW225" i="2"/>
  <c r="AW433" i="2"/>
  <c r="BO333" i="2"/>
  <c r="BO450" i="2"/>
  <c r="AW219" i="2"/>
  <c r="BG417" i="2"/>
  <c r="BO440" i="2"/>
  <c r="BG492" i="2"/>
  <c r="BG431" i="2"/>
  <c r="BO433" i="2"/>
  <c r="AW268" i="2"/>
  <c r="AW441" i="2"/>
  <c r="AW402" i="2"/>
  <c r="AW75" i="2"/>
  <c r="BA75" i="2" s="1"/>
  <c r="BO446" i="2"/>
  <c r="BG404" i="2"/>
  <c r="BG303" i="2"/>
  <c r="BG331" i="2"/>
  <c r="BO415" i="2"/>
  <c r="AW129" i="2"/>
  <c r="BA129" i="2" s="1"/>
  <c r="AW395" i="2"/>
  <c r="AX395" i="2" s="1"/>
  <c r="BO312" i="2"/>
  <c r="BG555" i="2"/>
  <c r="BR303" i="2"/>
  <c r="BO335" i="2"/>
  <c r="BG454" i="2"/>
  <c r="AW396" i="2"/>
  <c r="AX396" i="2" s="1"/>
  <c r="AW31" i="2"/>
  <c r="BA31" i="2" s="1"/>
  <c r="BG355" i="2"/>
  <c r="BG515" i="2"/>
  <c r="BO311" i="2"/>
  <c r="AW388" i="2"/>
  <c r="AX388" i="2" s="1"/>
  <c r="AW105" i="2"/>
  <c r="BA105" i="2" s="1"/>
  <c r="AW353" i="2"/>
  <c r="AX353" i="2" s="1"/>
  <c r="BG397" i="2"/>
  <c r="BG596" i="2"/>
  <c r="AW155" i="2"/>
  <c r="BO432" i="2"/>
  <c r="BG414" i="2"/>
  <c r="AW360" i="2"/>
  <c r="AX360" i="2" s="1"/>
  <c r="BG316" i="2"/>
  <c r="AW420" i="2"/>
  <c r="BG320" i="2"/>
  <c r="AW333" i="2"/>
  <c r="AW255" i="2"/>
  <c r="BG651" i="2"/>
  <c r="AW347" i="2"/>
  <c r="AX347" i="2" s="1"/>
  <c r="BG451" i="2"/>
  <c r="AW128" i="2"/>
  <c r="BA128" i="2" s="1"/>
  <c r="AW118" i="2"/>
  <c r="BA118" i="2" s="1"/>
  <c r="AW446" i="2"/>
  <c r="AW45" i="2"/>
  <c r="BA45" i="2" s="1"/>
  <c r="BG574" i="2"/>
  <c r="AW88" i="2"/>
  <c r="BA88" i="2" s="1"/>
  <c r="BG497" i="2"/>
  <c r="BG429" i="2"/>
  <c r="AW14" i="2"/>
  <c r="BA14" i="2" s="1"/>
  <c r="AW442" i="2"/>
  <c r="AW199" i="2"/>
  <c r="AW278" i="2"/>
  <c r="BG362" i="2"/>
  <c r="AW55" i="2"/>
  <c r="BA55" i="2" s="1"/>
  <c r="BO392" i="2"/>
  <c r="AW379" i="2"/>
  <c r="AX379" i="2" s="1"/>
  <c r="BG679" i="2"/>
  <c r="AW30" i="2"/>
  <c r="BA30" i="2" s="1"/>
  <c r="AW166" i="2"/>
  <c r="BG604" i="2"/>
  <c r="AW151" i="2"/>
  <c r="BO385" i="2"/>
  <c r="BG508" i="2"/>
  <c r="AW173" i="2"/>
  <c r="AW21" i="2"/>
  <c r="BA21" i="2" s="1"/>
  <c r="BG318" i="2"/>
  <c r="BO465" i="2"/>
  <c r="BG682" i="2"/>
  <c r="AW282" i="2"/>
  <c r="BG655" i="2"/>
  <c r="BO364" i="2"/>
  <c r="AW260" i="2"/>
  <c r="BG510" i="2"/>
  <c r="BG361" i="2"/>
  <c r="AW452" i="2"/>
  <c r="BO369" i="2"/>
  <c r="AW15" i="2"/>
  <c r="BA15" i="2" s="1"/>
  <c r="AW334" i="2"/>
  <c r="AW336" i="2"/>
  <c r="BG468" i="2"/>
  <c r="BG559" i="2"/>
  <c r="BO322" i="2"/>
  <c r="BG378" i="2"/>
  <c r="AW74" i="2"/>
  <c r="BA74" i="2" s="1"/>
  <c r="AW196" i="2"/>
  <c r="BG666" i="2"/>
  <c r="AW399" i="2"/>
  <c r="AW53" i="2"/>
  <c r="BA53" i="2" s="1"/>
  <c r="AW184" i="2"/>
  <c r="BG310" i="2"/>
  <c r="BO346" i="2"/>
  <c r="BO452" i="2"/>
  <c r="AW172" i="2"/>
  <c r="BO394" i="2"/>
  <c r="AW467" i="2"/>
  <c r="BO412" i="2"/>
  <c r="AW391" i="2"/>
  <c r="AX391" i="2" s="1"/>
  <c r="AW161" i="2"/>
  <c r="AW170" i="2"/>
  <c r="BG436" i="2"/>
  <c r="BG480" i="2"/>
  <c r="BG570" i="2"/>
  <c r="AW267" i="2"/>
  <c r="BG677" i="2"/>
  <c r="BG377" i="2"/>
  <c r="BG458" i="2"/>
  <c r="AW238" i="2"/>
  <c r="AW377" i="2"/>
  <c r="AX377" i="2" s="1"/>
  <c r="BO417" i="2"/>
  <c r="BG428" i="2"/>
  <c r="AW265" i="2"/>
  <c r="BG412" i="2"/>
  <c r="BO338" i="2"/>
  <c r="BG456" i="2"/>
  <c r="BG609" i="2"/>
  <c r="AW125" i="2"/>
  <c r="BA125" i="2" s="1"/>
  <c r="BO477" i="2"/>
  <c r="BG657" i="2"/>
  <c r="BG382" i="2"/>
  <c r="BO350" i="2"/>
  <c r="AW67" i="2"/>
  <c r="BA67" i="2" s="1"/>
  <c r="AW421" i="2"/>
  <c r="BG386" i="2"/>
  <c r="AW121" i="2"/>
  <c r="BA121" i="2" s="1"/>
  <c r="BG534" i="2"/>
  <c r="BO413" i="2"/>
  <c r="BO356" i="2"/>
  <c r="AW450" i="2"/>
  <c r="AW254" i="2"/>
  <c r="BO391" i="2"/>
  <c r="AW256" i="2"/>
  <c r="BG323" i="2"/>
  <c r="BG571" i="2"/>
  <c r="BO455" i="2"/>
  <c r="BG665" i="2"/>
  <c r="AW140" i="2"/>
  <c r="BO448" i="2"/>
  <c r="BG600" i="2"/>
  <c r="BG314" i="2"/>
  <c r="AW357" i="2"/>
  <c r="AX357" i="2" s="1"/>
  <c r="AW62" i="2"/>
  <c r="BA62" i="2" s="1"/>
  <c r="AW17" i="2"/>
  <c r="BA17" i="2" s="1"/>
  <c r="BG610" i="2"/>
  <c r="BO393" i="2"/>
  <c r="AW401" i="2"/>
  <c r="BO400" i="2"/>
  <c r="BO459" i="2"/>
  <c r="AW468" i="2"/>
  <c r="BO372" i="2"/>
  <c r="BO323" i="2"/>
  <c r="AW308" i="2"/>
  <c r="BG482" i="2"/>
  <c r="BG441" i="2"/>
  <c r="AW139" i="2"/>
  <c r="AW351" i="2"/>
  <c r="AX351" i="2" s="1"/>
  <c r="AW466" i="2"/>
  <c r="BO396" i="2"/>
  <c r="BG337" i="2"/>
  <c r="AW471" i="2"/>
  <c r="BG447" i="2"/>
  <c r="AW286" i="2"/>
  <c r="BO419" i="2"/>
  <c r="BG632" i="2"/>
  <c r="BG304" i="2"/>
  <c r="AW231" i="2"/>
  <c r="BO449" i="2"/>
  <c r="BO353" i="2"/>
  <c r="BO435" i="2"/>
  <c r="AW108" i="2"/>
  <c r="BA108" i="2" s="1"/>
  <c r="AW77" i="2"/>
  <c r="BA77" i="2" s="1"/>
  <c r="AW134" i="2"/>
  <c r="BA134" i="2" s="1"/>
  <c r="BG521" i="2"/>
  <c r="AW229" i="2"/>
  <c r="BG488" i="2"/>
  <c r="AW176" i="2"/>
  <c r="BG445" i="2"/>
  <c r="BG346" i="2"/>
  <c r="BG495" i="2"/>
  <c r="BO461" i="2"/>
  <c r="AW321" i="2"/>
  <c r="BG384" i="2"/>
  <c r="AW381" i="2"/>
  <c r="AX381" i="2" s="1"/>
  <c r="AW203" i="2"/>
  <c r="BG557" i="2"/>
  <c r="AW188" i="2"/>
  <c r="BG334" i="2"/>
  <c r="BG326" i="2"/>
  <c r="AW458" i="2"/>
  <c r="AW81" i="2"/>
  <c r="BA81" i="2" s="1"/>
  <c r="AW272" i="2"/>
  <c r="BG530" i="2"/>
  <c r="BO454" i="2"/>
  <c r="BG662" i="2"/>
  <c r="AW102" i="2"/>
  <c r="BA102" i="2" s="1"/>
  <c r="AW50" i="2"/>
  <c r="BA50" i="2" s="1"/>
  <c r="BO463" i="2"/>
  <c r="AW373" i="2"/>
  <c r="AX373" i="2" s="1"/>
  <c r="BG585" i="2"/>
  <c r="AW80" i="2"/>
  <c r="BA80" i="2" s="1"/>
  <c r="AW9" i="2"/>
  <c r="BA9" i="2" s="1"/>
  <c r="AW398" i="2"/>
  <c r="AW354" i="2"/>
  <c r="AX354" i="2" s="1"/>
  <c r="BG550" i="2"/>
  <c r="BG572" i="2"/>
  <c r="BG306" i="2"/>
  <c r="AW110" i="2"/>
  <c r="BA110" i="2" s="1"/>
  <c r="BG470" i="2"/>
  <c r="BG673" i="2"/>
  <c r="BO436" i="2"/>
  <c r="AW159" i="2"/>
  <c r="BG350" i="2"/>
  <c r="BO462" i="2"/>
  <c r="AW113" i="2"/>
  <c r="BA113" i="2" s="1"/>
  <c r="BO437" i="2"/>
  <c r="AW246" i="2"/>
  <c r="BG363" i="2"/>
  <c r="BO441" i="2"/>
  <c r="AW8" i="2"/>
  <c r="BA8" i="2" s="1"/>
  <c r="BO305" i="2"/>
  <c r="BG501" i="2"/>
  <c r="AW49" i="2"/>
  <c r="BA49" i="2" s="1"/>
  <c r="BO399" i="2"/>
  <c r="AW61" i="2"/>
  <c r="BA61" i="2" s="1"/>
  <c r="BG437" i="2"/>
  <c r="BO354" i="2"/>
  <c r="BG678" i="2"/>
  <c r="BO422" i="2"/>
  <c r="BO379" i="2"/>
  <c r="AW63" i="2"/>
  <c r="BA63" i="2" s="1"/>
  <c r="BG344" i="2"/>
  <c r="BO464" i="2"/>
  <c r="AW317" i="2"/>
  <c r="BG597" i="2"/>
  <c r="AW148" i="2"/>
  <c r="AW230" i="2"/>
  <c r="AW281" i="2"/>
  <c r="BG481" i="2"/>
  <c r="AW210" i="2"/>
  <c r="AW185" i="2"/>
  <c r="AW371" i="2"/>
  <c r="AX371" i="2" s="1"/>
  <c r="AW97" i="2"/>
  <c r="BA97" i="2" s="1"/>
  <c r="AW93" i="2"/>
  <c r="BA93" i="2" s="1"/>
  <c r="AW426" i="2"/>
  <c r="AW264" i="2"/>
  <c r="BO358" i="2"/>
  <c r="BG394" i="2"/>
  <c r="AW251" i="2"/>
  <c r="BG612" i="2"/>
  <c r="AW430" i="2"/>
  <c r="BO467" i="2"/>
  <c r="BG342" i="2"/>
  <c r="AW248" i="2"/>
  <c r="AW313" i="2"/>
  <c r="AW284" i="2"/>
  <c r="AW356" i="2"/>
  <c r="AX356" i="2" s="1"/>
  <c r="AW302" i="2"/>
  <c r="BG460" i="2"/>
  <c r="AW297" i="2"/>
  <c r="BO306" i="2"/>
  <c r="BG541" i="2"/>
  <c r="BG629" i="2"/>
  <c r="AW214" i="2"/>
  <c r="BO442" i="2"/>
  <c r="AW178" i="2"/>
  <c r="BG569" i="2"/>
  <c r="AW376" i="2"/>
  <c r="AX376" i="2" s="1"/>
  <c r="AW135" i="2"/>
  <c r="AW303" i="2"/>
  <c r="AW322" i="2"/>
  <c r="AW242" i="2"/>
  <c r="AW12" i="2"/>
  <c r="BA12" i="2" s="1"/>
  <c r="AW459" i="2"/>
  <c r="BG421" i="2"/>
  <c r="AW169" i="2"/>
  <c r="AW275" i="2"/>
  <c r="BO359" i="2"/>
  <c r="AW348" i="2"/>
  <c r="AX348" i="2" s="1"/>
  <c r="BO456" i="2"/>
  <c r="BO331" i="2"/>
  <c r="AW213" i="2"/>
  <c r="BO439" i="2"/>
  <c r="AW289" i="2"/>
  <c r="BG528" i="2"/>
  <c r="BG532" i="2"/>
  <c r="AW162" i="2"/>
  <c r="BG567" i="2"/>
  <c r="BG595" i="2"/>
  <c r="BG602" i="2"/>
  <c r="BO395" i="2"/>
  <c r="BG654" i="2"/>
  <c r="AW22" i="2"/>
  <c r="BA22" i="2" s="1"/>
  <c r="AW301" i="2"/>
  <c r="BO427" i="2"/>
  <c r="BG656" i="2"/>
  <c r="BG439" i="2"/>
  <c r="AW90" i="2"/>
  <c r="BA90" i="2" s="1"/>
  <c r="AW19" i="2"/>
  <c r="BA19" i="2" s="1"/>
  <c r="BG517" i="2"/>
  <c r="BG411" i="2"/>
  <c r="BG365" i="2"/>
  <c r="BG393" i="2"/>
  <c r="AW454" i="2"/>
  <c r="BG581" i="2"/>
  <c r="BO342" i="2"/>
  <c r="BG549" i="2"/>
  <c r="BG330" i="2"/>
  <c r="AW394" i="2"/>
  <c r="AX394" i="2" s="1"/>
  <c r="AW234" i="2"/>
  <c r="AW429" i="2"/>
  <c r="BO373" i="2"/>
  <c r="AW352" i="2"/>
  <c r="AX352" i="2" s="1"/>
  <c r="AW124" i="2"/>
  <c r="BA124" i="2" s="1"/>
  <c r="BG357" i="2"/>
  <c r="BG564" i="2"/>
  <c r="AW171" i="2"/>
  <c r="BG636" i="2"/>
  <c r="AW464" i="2"/>
  <c r="AW100" i="2"/>
  <c r="BA100" i="2" s="1"/>
  <c r="BG484" i="2"/>
  <c r="BG499" i="2"/>
  <c r="BG385" i="2"/>
  <c r="BG389" i="2"/>
  <c r="AW132" i="2"/>
  <c r="BA132" i="2" s="1"/>
  <c r="BO345" i="2"/>
  <c r="AW319" i="2"/>
  <c r="AW46" i="2"/>
  <c r="BA46" i="2" s="1"/>
  <c r="BG475" i="2"/>
  <c r="AW10" i="2"/>
  <c r="BA10" i="2" s="1"/>
  <c r="AW469" i="2"/>
  <c r="AW60" i="2"/>
  <c r="BA60" i="2" s="1"/>
  <c r="AW385" i="2"/>
  <c r="AX385" i="2" s="1"/>
  <c r="AW285" i="2"/>
  <c r="AW386" i="2"/>
  <c r="AX386" i="2" s="1"/>
  <c r="BO383" i="2"/>
  <c r="BG465" i="2"/>
  <c r="AW64" i="2"/>
  <c r="BA64" i="2" s="1"/>
  <c r="AW236" i="2"/>
  <c r="AW298" i="2"/>
  <c r="BG672" i="2"/>
  <c r="BG485" i="2"/>
  <c r="BO361" i="2"/>
  <c r="AW327" i="2"/>
  <c r="AW291" i="2"/>
  <c r="AW52" i="2"/>
  <c r="BA52" i="2" s="1"/>
  <c r="BG659" i="2"/>
  <c r="AW111" i="2"/>
  <c r="BA111" i="2" s="1"/>
  <c r="AW223" i="2"/>
  <c r="AW36" i="2"/>
  <c r="BA36" i="2" s="1"/>
  <c r="BG351" i="2"/>
  <c r="AW142" i="2"/>
  <c r="BG647" i="2"/>
  <c r="AW228" i="2"/>
  <c r="BG511" i="2"/>
  <c r="AW59" i="2"/>
  <c r="BA59" i="2" s="1"/>
  <c r="AW262" i="2"/>
  <c r="AW35" i="2"/>
  <c r="BA35" i="2" s="1"/>
  <c r="AW431" i="2"/>
  <c r="AW316" i="2"/>
  <c r="AW224" i="2"/>
  <c r="AW436" i="2"/>
  <c r="AW300" i="2"/>
  <c r="BG611" i="2"/>
  <c r="BG634" i="2"/>
  <c r="AW332" i="2"/>
  <c r="BO473" i="2"/>
  <c r="AW249" i="2"/>
  <c r="BG327" i="2"/>
  <c r="BG552" i="2"/>
  <c r="BG359" i="2"/>
  <c r="AW273" i="2"/>
  <c r="BG430" i="2"/>
  <c r="BG676" i="2"/>
  <c r="BO337" i="2"/>
  <c r="BO347" i="2"/>
  <c r="BG494" i="2"/>
  <c r="AW240" i="2"/>
  <c r="BG649" i="2"/>
  <c r="AW309" i="2"/>
  <c r="AW7" i="2"/>
  <c r="BA7" i="2" s="1"/>
  <c r="BG523" i="2"/>
  <c r="BO469" i="2"/>
  <c r="AW304" i="2"/>
  <c r="AW448" i="2"/>
  <c r="AW259" i="2"/>
  <c r="AW258" i="2"/>
  <c r="AW315" i="2"/>
  <c r="AW453" i="2"/>
  <c r="BG664" i="2"/>
  <c r="AW69" i="2"/>
  <c r="BA69" i="2" s="1"/>
  <c r="BG427" i="2"/>
  <c r="AW215" i="2"/>
  <c r="AW296" i="2"/>
  <c r="BG479" i="2"/>
  <c r="AW123" i="2"/>
  <c r="BA123" i="2" s="1"/>
  <c r="BG516" i="2"/>
  <c r="BG648" i="2"/>
  <c r="AW370" i="2"/>
  <c r="AX370" i="2" s="1"/>
  <c r="AW208" i="2"/>
  <c r="AW263" i="2"/>
  <c r="AW383" i="2"/>
  <c r="AX383" i="2" s="1"/>
  <c r="AW156" i="2"/>
  <c r="BO414" i="2"/>
  <c r="AW414" i="2"/>
  <c r="BG680" i="2"/>
  <c r="BO409" i="2"/>
  <c r="BO377" i="2"/>
  <c r="AW368" i="2"/>
  <c r="AX368" i="2" s="1"/>
  <c r="BG457" i="2"/>
  <c r="AW380" i="2"/>
  <c r="AX380" i="2" s="1"/>
  <c r="AW115" i="2"/>
  <c r="BA115" i="2" s="1"/>
  <c r="AW326" i="2"/>
  <c r="BG627" i="2"/>
  <c r="BG669" i="2"/>
  <c r="AW305" i="2"/>
  <c r="BG539" i="2"/>
  <c r="BG630" i="2"/>
  <c r="BG617" i="2"/>
  <c r="BO397" i="2"/>
  <c r="BG500" i="2"/>
  <c r="AW245" i="2"/>
  <c r="BO426" i="2"/>
  <c r="BG345" i="2"/>
  <c r="BO466" i="2"/>
  <c r="AW107" i="2"/>
  <c r="BA107" i="2" s="1"/>
  <c r="BG522" i="2"/>
  <c r="BG560" i="2"/>
  <c r="BG645" i="2"/>
  <c r="AW194" i="2"/>
  <c r="AW116" i="2"/>
  <c r="BA116" i="2" s="1"/>
  <c r="AW120" i="2"/>
  <c r="BA120" i="2" s="1"/>
  <c r="AW221" i="2"/>
  <c r="BG442" i="2"/>
  <c r="AW449" i="2"/>
  <c r="BG383" i="2"/>
  <c r="AW104" i="2"/>
  <c r="BA104" i="2" s="1"/>
  <c r="AW222" i="2"/>
  <c r="AW384" i="2"/>
  <c r="AX384" i="2" s="1"/>
  <c r="BG536" i="2"/>
  <c r="AX405" i="2"/>
  <c r="BG422" i="2"/>
  <c r="AW51" i="2"/>
  <c r="BA51" i="2" s="1"/>
  <c r="BG376" i="2"/>
  <c r="AW324" i="2"/>
  <c r="BO348" i="2"/>
  <c r="AW374" i="2"/>
  <c r="AX374" i="2" s="1"/>
  <c r="BO404" i="2"/>
  <c r="AW277" i="2"/>
  <c r="BG433" i="2"/>
  <c r="AW423" i="2"/>
  <c r="AW411" i="2"/>
  <c r="AW330" i="2"/>
  <c r="BG641" i="2"/>
  <c r="AW241" i="2"/>
  <c r="BO405" i="2"/>
  <c r="AX398" i="2"/>
  <c r="BG446" i="2"/>
  <c r="AW239" i="2"/>
  <c r="AW95" i="2"/>
  <c r="BA95" i="2" s="1"/>
  <c r="BG398" i="2"/>
  <c r="BO401" i="2"/>
  <c r="BG491" i="2"/>
  <c r="BO307" i="2"/>
  <c r="AW266" i="2"/>
  <c r="AW58" i="2"/>
  <c r="BA58" i="2" s="1"/>
  <c r="BG681" i="2"/>
  <c r="BG601" i="2"/>
  <c r="BO310" i="2"/>
  <c r="BG493" i="2"/>
  <c r="AX409" i="2"/>
  <c r="BG352" i="2"/>
  <c r="BG448" i="2"/>
  <c r="AW392" i="2"/>
  <c r="AX392" i="2" s="1"/>
  <c r="AW168" i="2"/>
  <c r="BO431" i="2"/>
  <c r="BO332" i="2"/>
  <c r="AW96" i="2"/>
  <c r="BA96" i="2" s="1"/>
  <c r="AW126" i="2"/>
  <c r="BA126" i="2" s="1"/>
  <c r="AW261" i="2"/>
  <c r="AW27" i="2"/>
  <c r="BA27" i="2" s="1"/>
  <c r="AX399" i="2"/>
  <c r="BG519" i="2"/>
  <c r="BO351" i="2"/>
  <c r="AW280" i="2"/>
  <c r="AW417" i="2"/>
  <c r="BO376" i="2"/>
  <c r="BO425" i="2"/>
  <c r="AW345" i="2"/>
  <c r="AX345" i="2" s="1"/>
  <c r="AW200" i="2"/>
  <c r="AW54" i="2"/>
  <c r="BA54" i="2" s="1"/>
  <c r="AW187" i="2"/>
  <c r="AW144" i="2"/>
  <c r="AW314" i="2"/>
  <c r="AW257" i="2"/>
  <c r="BG390" i="2"/>
  <c r="AW89" i="2"/>
  <c r="BA89" i="2" s="1"/>
  <c r="BG566" i="2"/>
  <c r="AW216" i="2"/>
  <c r="BG575" i="2"/>
  <c r="BG626" i="2"/>
  <c r="AW367" i="2"/>
  <c r="AX367" i="2" s="1"/>
  <c r="AW233" i="2"/>
  <c r="BG329" i="2"/>
  <c r="BO378" i="2"/>
  <c r="BT303" i="2"/>
  <c r="AW136" i="2"/>
  <c r="BO316" i="2"/>
  <c r="BG584" i="2"/>
  <c r="AW23" i="2"/>
  <c r="BA23" i="2" s="1"/>
  <c r="AW179" i="2"/>
  <c r="BG593" i="2"/>
  <c r="BG476" i="2"/>
  <c r="BG450" i="2"/>
  <c r="BG373" i="2"/>
  <c r="AW138" i="2"/>
  <c r="AW206" i="2"/>
  <c r="BG498" i="2"/>
  <c r="BO366" i="2"/>
  <c r="AW427" i="2"/>
  <c r="BG504" i="2"/>
  <c r="BG486" i="2"/>
  <c r="BG407" i="2"/>
  <c r="BG637" i="2"/>
  <c r="AW274" i="2"/>
  <c r="AW323" i="2"/>
  <c r="AW133" i="2"/>
  <c r="BA133" i="2" s="1"/>
  <c r="AW456" i="2"/>
  <c r="BO406" i="2"/>
  <c r="BG432" i="2"/>
  <c r="BO370" i="2"/>
  <c r="BO428" i="2"/>
  <c r="AW361" i="2"/>
  <c r="AX361" i="2" s="1"/>
  <c r="AW43" i="2"/>
  <c r="BA43" i="2" s="1"/>
  <c r="AW218" i="2"/>
  <c r="AW122" i="2"/>
  <c r="BA122" i="2" s="1"/>
  <c r="BG668" i="2"/>
  <c r="AW227" i="2"/>
  <c r="AW306" i="2"/>
  <c r="BG512" i="2"/>
  <c r="BO453" i="2"/>
  <c r="BG614" i="2"/>
  <c r="AW312" i="2"/>
  <c r="AW92" i="2"/>
  <c r="BA92" i="2" s="1"/>
  <c r="AW405" i="2"/>
  <c r="AW424" i="2"/>
  <c r="AW190" i="2"/>
  <c r="BO313" i="2"/>
  <c r="BO360" i="2"/>
  <c r="BG615" i="2"/>
  <c r="BG587" i="2"/>
  <c r="AW87" i="2"/>
  <c r="BA87" i="2" s="1"/>
  <c r="AW73" i="2"/>
  <c r="BA73" i="2" s="1"/>
  <c r="AW243" i="2"/>
  <c r="AW76" i="2"/>
  <c r="BA76" i="2" s="1"/>
  <c r="BO421" i="2"/>
  <c r="BO434" i="2"/>
  <c r="AW470" i="2"/>
  <c r="AW183" i="2"/>
  <c r="AW409" i="2"/>
  <c r="AW412" i="2"/>
  <c r="BG461" i="2"/>
  <c r="BO362" i="2"/>
  <c r="AW71" i="2"/>
  <c r="BA71" i="2" s="1"/>
  <c r="BG658" i="2"/>
  <c r="AW131" i="2"/>
  <c r="BA131" i="2" s="1"/>
  <c r="BO319" i="2"/>
  <c r="AW270" i="2"/>
  <c r="AW292" i="2"/>
  <c r="BG356" i="2"/>
  <c r="BG395" i="2"/>
  <c r="AW358" i="2"/>
  <c r="AX358" i="2" s="1"/>
  <c r="BG379" i="2"/>
  <c r="BG533" i="2"/>
  <c r="BG590" i="2"/>
  <c r="AW437" i="2"/>
  <c r="AW438" i="2"/>
  <c r="AW434" i="2"/>
  <c r="BG619" i="2"/>
  <c r="BG490" i="2"/>
  <c r="AW84" i="2"/>
  <c r="BA84" i="2" s="1"/>
  <c r="BO424" i="2"/>
  <c r="BG425" i="2"/>
  <c r="BG660" i="2"/>
  <c r="AW461" i="2"/>
  <c r="BG628" i="2"/>
  <c r="BG667" i="2"/>
  <c r="AW244" i="2"/>
  <c r="BO326" i="2"/>
  <c r="AW146" i="2"/>
  <c r="BO457" i="2"/>
  <c r="AW445" i="2"/>
  <c r="AW177" i="2"/>
  <c r="BO460" i="2"/>
  <c r="BG502" i="2"/>
  <c r="AW182" i="2"/>
  <c r="BG607" i="2"/>
  <c r="BG328" i="2"/>
  <c r="AW103" i="2"/>
  <c r="BA103" i="2" s="1"/>
  <c r="BG472" i="2"/>
  <c r="BG554" i="2"/>
  <c r="AW127" i="2"/>
  <c r="BA127" i="2" s="1"/>
  <c r="AW86" i="2"/>
  <c r="BA86" i="2" s="1"/>
  <c r="AW152" i="2"/>
  <c r="BG538" i="2"/>
  <c r="BO343" i="2"/>
  <c r="AW342" i="2"/>
  <c r="AX342" i="2" s="1"/>
  <c r="BG616" i="2"/>
  <c r="BG639" i="2"/>
  <c r="BG473" i="2"/>
  <c r="AW293" i="2"/>
  <c r="AW311" i="2"/>
  <c r="AW390" i="2"/>
  <c r="AX390" i="2" s="1"/>
  <c r="BG309" i="2"/>
  <c r="AW363" i="2"/>
  <c r="AX363" i="2" s="1"/>
  <c r="BO330" i="2"/>
  <c r="AW343" i="2"/>
  <c r="AX343" i="2" s="1"/>
  <c r="AW320" i="2"/>
  <c r="AW350" i="2"/>
  <c r="AX350" i="2" s="1"/>
  <c r="BG405" i="2"/>
  <c r="BG562" i="2"/>
  <c r="BG624" i="2"/>
  <c r="BG467" i="2"/>
  <c r="AW79" i="2"/>
  <c r="BA79" i="2" s="1"/>
  <c r="AW16" i="2"/>
  <c r="BA16" i="2" s="1"/>
  <c r="BG339" i="2"/>
  <c r="AW375" i="2"/>
  <c r="AX375" i="2" s="1"/>
  <c r="BG579" i="2"/>
  <c r="AW72" i="2"/>
  <c r="BA72" i="2" s="1"/>
  <c r="AW477" i="2"/>
  <c r="BO355" i="2"/>
  <c r="AW440" i="2"/>
  <c r="AW307" i="2"/>
  <c r="BG347" i="2"/>
  <c r="AW387" i="2"/>
  <c r="AX387" i="2" s="1"/>
  <c r="AW147" i="2"/>
  <c r="BG438" i="2"/>
  <c r="AW455" i="2"/>
  <c r="BG315" i="2"/>
  <c r="BG525" i="2"/>
  <c r="AW44" i="2"/>
  <c r="BA44" i="2" s="1"/>
  <c r="BG622" i="2"/>
  <c r="AW407" i="2"/>
  <c r="BG561" i="2"/>
  <c r="AW476" i="2"/>
  <c r="AW329" i="2"/>
  <c r="AW425" i="2"/>
  <c r="BG553" i="2"/>
  <c r="AW91" i="2"/>
  <c r="BA91" i="2" s="1"/>
  <c r="BG598" i="2"/>
  <c r="BO334" i="2"/>
  <c r="BO398" i="2"/>
  <c r="AW25" i="2"/>
  <c r="BA25" i="2" s="1"/>
  <c r="BG444" i="2"/>
  <c r="BO388" i="2"/>
  <c r="AX400" i="2"/>
  <c r="BG543" i="2"/>
  <c r="BO317" i="2"/>
  <c r="BG413" i="2"/>
  <c r="BO443" i="2"/>
  <c r="BO357" i="2"/>
  <c r="BG671" i="2"/>
  <c r="BO416" i="2"/>
  <c r="BG670" i="2"/>
  <c r="BG312" i="2"/>
  <c r="AW117" i="2"/>
  <c r="BA117" i="2" s="1"/>
  <c r="AW41" i="2"/>
  <c r="BA41" i="2" s="1"/>
  <c r="BG653" i="2"/>
  <c r="BG380" i="2"/>
  <c r="AW82" i="2"/>
  <c r="BA82" i="2" s="1"/>
  <c r="BG589" i="2"/>
  <c r="BG419" i="2"/>
  <c r="AW165" i="2"/>
  <c r="AW237" i="2"/>
  <c r="AW422" i="2"/>
  <c r="AW335" i="2"/>
  <c r="AW397" i="2"/>
  <c r="AX397" i="2" s="1"/>
  <c r="BG321" i="2"/>
  <c r="BO418" i="2"/>
  <c r="BO321" i="2"/>
  <c r="AW160" i="2"/>
  <c r="BG372" i="2"/>
  <c r="AW232" i="2"/>
  <c r="BG409" i="2"/>
  <c r="BO375" i="2"/>
  <c r="AW447" i="2"/>
  <c r="BG547" i="2"/>
  <c r="AW413" i="2"/>
  <c r="BG374" i="2"/>
  <c r="BO314" i="2"/>
  <c r="BG415" i="2"/>
  <c r="BO341" i="2"/>
  <c r="AW288" i="2"/>
  <c r="AW48" i="2"/>
  <c r="BA48" i="2" s="1"/>
  <c r="AW406" i="2"/>
  <c r="AW197" i="2"/>
  <c r="AW269" i="2"/>
  <c r="BG605" i="2"/>
  <c r="BG370" i="2"/>
  <c r="AW157" i="2"/>
  <c r="BO411" i="2"/>
  <c r="AW47" i="2"/>
  <c r="BA47" i="2" s="1"/>
  <c r="AW193" i="2"/>
  <c r="BG663" i="2"/>
  <c r="AW252" i="2"/>
  <c r="BO320" i="2"/>
  <c r="BG410" i="2"/>
  <c r="BG418" i="2"/>
  <c r="AW359" i="2"/>
  <c r="AX359" i="2" s="1"/>
  <c r="AW346" i="2"/>
  <c r="AX346" i="2" s="1"/>
  <c r="BO368" i="2"/>
  <c r="AW416" i="2"/>
  <c r="AW65" i="2"/>
  <c r="BA65" i="2" s="1"/>
  <c r="AW331" i="2"/>
  <c r="BG449" i="2"/>
  <c r="AW372" i="2"/>
  <c r="AX372" i="2" s="1"/>
  <c r="BO472" i="2"/>
  <c r="BO423" i="2"/>
  <c r="BO389" i="2"/>
  <c r="AW99" i="2"/>
  <c r="BA99" i="2" s="1"/>
  <c r="BG638" i="2"/>
  <c r="AW295" i="2"/>
  <c r="BO303" i="2"/>
  <c r="BO318" i="2"/>
  <c r="BO447" i="2"/>
  <c r="BG423" i="2"/>
  <c r="BO367" i="2"/>
  <c r="BG366" i="2"/>
  <c r="AW271" i="2"/>
  <c r="AW410" i="2"/>
  <c r="BG633" i="2"/>
  <c r="AW20" i="2"/>
  <c r="BA20" i="2" s="1"/>
  <c r="AW299" i="2"/>
  <c r="BG580" i="2"/>
  <c r="BO478" i="2"/>
  <c r="AW40" i="2"/>
  <c r="BA40" i="2" s="1"/>
  <c r="BG434" i="2"/>
  <c r="BO336" i="2"/>
  <c r="BG577" i="2"/>
  <c r="AW78" i="2"/>
  <c r="BA78" i="2" s="1"/>
  <c r="BO471" i="2"/>
  <c r="BG573" i="2"/>
  <c r="BO382" i="2"/>
  <c r="AW39" i="2"/>
  <c r="BA39" i="2" s="1"/>
  <c r="AW141" i="2"/>
  <c r="BO327" i="2"/>
  <c r="BG322" i="2"/>
  <c r="BG586" i="2"/>
  <c r="AW56" i="2"/>
  <c r="BA56" i="2" s="1"/>
  <c r="AW175" i="2"/>
  <c r="BO384" i="2"/>
  <c r="AW443" i="2"/>
  <c r="AW355" i="2"/>
  <c r="AX355" i="2" s="1"/>
  <c r="BG308" i="2"/>
  <c r="AW478" i="2"/>
  <c r="BG487" i="2"/>
  <c r="BO304" i="2"/>
  <c r="AW400" i="2"/>
  <c r="BG317" i="2"/>
  <c r="BO308" i="2"/>
  <c r="AW408" i="2"/>
  <c r="AW192" i="2"/>
  <c r="AW150" i="2"/>
  <c r="BO402" i="2"/>
  <c r="AW341" i="2"/>
  <c r="AX341" i="2" s="1"/>
  <c r="AW145" i="2"/>
  <c r="AW279" i="2"/>
  <c r="AW24" i="2"/>
  <c r="BA24" i="2" s="1"/>
  <c r="BG396" i="2"/>
  <c r="BG563" i="2"/>
  <c r="BO352" i="2"/>
  <c r="BG367" i="2"/>
  <c r="AW220" i="2"/>
  <c r="AW362" i="2"/>
  <c r="AX362" i="2" s="1"/>
  <c r="AW66" i="2"/>
  <c r="BA66" i="2" s="1"/>
  <c r="AW119" i="2"/>
  <c r="BA119" i="2" s="1"/>
  <c r="BO429" i="2"/>
  <c r="F222" i="1"/>
  <c r="H222" i="1"/>
  <c r="AW479" i="2"/>
  <c r="AW480" i="2"/>
  <c r="AW481" i="2"/>
  <c r="AW482" i="2"/>
  <c r="AW483" i="2"/>
  <c r="AY399" i="2" l="1"/>
  <c r="AZ399" i="2" s="1"/>
  <c r="AZ408" i="2" s="1"/>
  <c r="BA399" i="2"/>
  <c r="BB399" i="2" s="1"/>
  <c r="BB402" i="2" s="1"/>
  <c r="BA160" i="2"/>
  <c r="AX160" i="2"/>
  <c r="AX319" i="2"/>
  <c r="BA319" i="2"/>
  <c r="AX321" i="2"/>
  <c r="BA321" i="2"/>
  <c r="BA333" i="2"/>
  <c r="AX333" i="2"/>
  <c r="BA164" i="2"/>
  <c r="AX164" i="2"/>
  <c r="AX147" i="2"/>
  <c r="BA147" i="2"/>
  <c r="AX190" i="2"/>
  <c r="BA190" i="2"/>
  <c r="AX306" i="2"/>
  <c r="BA306" i="2"/>
  <c r="BA194" i="2"/>
  <c r="AX194" i="2"/>
  <c r="BA332" i="2"/>
  <c r="AX332" i="2"/>
  <c r="BA301" i="2"/>
  <c r="AX301" i="2"/>
  <c r="AX252" i="2"/>
  <c r="BA252" i="2"/>
  <c r="BA243" i="2"/>
  <c r="AX243" i="2"/>
  <c r="BA326" i="2"/>
  <c r="AX326" i="2"/>
  <c r="BA262" i="2"/>
  <c r="AX262" i="2"/>
  <c r="AX223" i="2"/>
  <c r="BA223" i="2"/>
  <c r="BA171" i="2"/>
  <c r="AX171" i="2"/>
  <c r="BA139" i="2"/>
  <c r="AX139" i="2"/>
  <c r="AX161" i="2"/>
  <c r="BA161" i="2"/>
  <c r="AX253" i="2"/>
  <c r="BA253" i="2"/>
  <c r="BA137" i="2"/>
  <c r="AX137" i="2"/>
  <c r="AX186" i="2"/>
  <c r="BA186" i="2"/>
  <c r="BA154" i="2"/>
  <c r="AX154" i="2"/>
  <c r="BA202" i="2"/>
  <c r="AX202" i="2"/>
  <c r="BA212" i="2"/>
  <c r="AX212" i="2"/>
  <c r="AX163" i="2"/>
  <c r="BA163" i="2"/>
  <c r="C224" i="1"/>
  <c r="E224" i="1"/>
  <c r="B225" i="1"/>
  <c r="D224" i="1"/>
  <c r="AX168" i="2"/>
  <c r="BA168" i="2"/>
  <c r="BA239" i="2"/>
  <c r="AX239" i="2"/>
  <c r="AX222" i="2"/>
  <c r="BA222" i="2"/>
  <c r="BA245" i="2"/>
  <c r="AX245" i="2"/>
  <c r="BA285" i="2"/>
  <c r="AX285" i="2"/>
  <c r="BA234" i="2"/>
  <c r="AX234" i="2"/>
  <c r="AX169" i="2"/>
  <c r="BA169" i="2"/>
  <c r="BA297" i="2"/>
  <c r="AX297" i="2"/>
  <c r="AX148" i="2"/>
  <c r="BA148" i="2"/>
  <c r="BA159" i="2"/>
  <c r="AX159" i="2"/>
  <c r="AX256" i="2"/>
  <c r="BA256" i="2"/>
  <c r="BA238" i="2"/>
  <c r="AX238" i="2"/>
  <c r="BA170" i="2"/>
  <c r="AX170" i="2"/>
  <c r="BA166" i="2"/>
  <c r="AX166" i="2"/>
  <c r="BA199" i="2"/>
  <c r="AX199" i="2"/>
  <c r="AX268" i="2"/>
  <c r="BA268" i="2"/>
  <c r="AX310" i="2"/>
  <c r="BA310" i="2"/>
  <c r="AX180" i="2"/>
  <c r="BA180" i="2"/>
  <c r="BA290" i="2"/>
  <c r="AX290" i="2"/>
  <c r="AX283" i="2"/>
  <c r="BA283" i="2"/>
  <c r="BA191" i="2"/>
  <c r="AX191" i="2"/>
  <c r="BA271" i="2"/>
  <c r="AX271" i="2"/>
  <c r="AX269" i="2"/>
  <c r="BA269" i="2"/>
  <c r="BA270" i="2"/>
  <c r="AX270" i="2"/>
  <c r="BA227" i="2"/>
  <c r="AX227" i="2"/>
  <c r="AX324" i="2"/>
  <c r="BA324" i="2"/>
  <c r="BA141" i="2"/>
  <c r="AX141" i="2"/>
  <c r="BA197" i="2"/>
  <c r="AX197" i="2"/>
  <c r="BA183" i="2"/>
  <c r="AX183" i="2"/>
  <c r="BA179" i="2"/>
  <c r="AX179" i="2"/>
  <c r="AX233" i="2"/>
  <c r="BA233" i="2"/>
  <c r="AX257" i="2"/>
  <c r="BA257" i="2"/>
  <c r="BA266" i="2"/>
  <c r="AX266" i="2"/>
  <c r="AX277" i="2"/>
  <c r="BA277" i="2"/>
  <c r="AX315" i="2"/>
  <c r="BA315" i="2"/>
  <c r="BA309" i="2"/>
  <c r="AX309" i="2"/>
  <c r="BA273" i="2"/>
  <c r="AX273" i="2"/>
  <c r="BA298" i="2"/>
  <c r="AX298" i="2"/>
  <c r="AX289" i="2"/>
  <c r="BA289" i="2"/>
  <c r="BA213" i="2"/>
  <c r="AX213" i="2"/>
  <c r="AX178" i="2"/>
  <c r="BA178" i="2"/>
  <c r="AX302" i="2"/>
  <c r="BA302" i="2"/>
  <c r="AX317" i="2"/>
  <c r="BA317" i="2"/>
  <c r="BA188" i="2"/>
  <c r="AX188" i="2"/>
  <c r="BA286" i="2"/>
  <c r="AX286" i="2"/>
  <c r="BA254" i="2"/>
  <c r="AX254" i="2"/>
  <c r="BA184" i="2"/>
  <c r="AX184" i="2"/>
  <c r="AX225" i="2"/>
  <c r="BA225" i="2"/>
  <c r="AX217" i="2"/>
  <c r="BA217" i="2"/>
  <c r="F223" i="1"/>
  <c r="H223" i="1"/>
  <c r="BA162" i="2"/>
  <c r="AX162" i="2"/>
  <c r="BA275" i="2"/>
  <c r="AX275" i="2"/>
  <c r="AX230" i="2"/>
  <c r="BA230" i="2"/>
  <c r="BA143" i="2"/>
  <c r="AX143" i="2"/>
  <c r="BA195" i="2"/>
  <c r="AX195" i="2"/>
  <c r="BA204" i="2"/>
  <c r="AX204" i="2"/>
  <c r="BA177" i="2"/>
  <c r="AX177" i="2"/>
  <c r="AX292" i="2"/>
  <c r="BA292" i="2"/>
  <c r="AX193" i="2"/>
  <c r="BA193" i="2"/>
  <c r="BA300" i="2"/>
  <c r="AX300" i="2"/>
  <c r="AX251" i="2"/>
  <c r="BA251" i="2"/>
  <c r="BA246" i="2"/>
  <c r="AX246" i="2"/>
  <c r="AX220" i="2"/>
  <c r="BA220" i="2"/>
  <c r="AX192" i="2"/>
  <c r="BA192" i="2"/>
  <c r="BA218" i="2"/>
  <c r="AX218" i="2"/>
  <c r="BA274" i="2"/>
  <c r="AX274" i="2"/>
  <c r="AX144" i="2"/>
  <c r="BA144" i="2"/>
  <c r="BA241" i="2"/>
  <c r="AX241" i="2"/>
  <c r="AX296" i="2"/>
  <c r="BA296" i="2"/>
  <c r="AX228" i="2"/>
  <c r="BA228" i="2"/>
  <c r="BA214" i="2"/>
  <c r="AX214" i="2"/>
  <c r="BA284" i="2"/>
  <c r="AX284" i="2"/>
  <c r="AX210" i="2"/>
  <c r="BA210" i="2"/>
  <c r="AX176" i="2"/>
  <c r="BA176" i="2"/>
  <c r="BA265" i="2"/>
  <c r="AX265" i="2"/>
  <c r="BA267" i="2"/>
  <c r="AX267" i="2"/>
  <c r="AX336" i="2"/>
  <c r="BA336" i="2"/>
  <c r="AX294" i="2"/>
  <c r="BA294" i="2"/>
  <c r="AX209" i="2"/>
  <c r="BA209" i="2"/>
  <c r="AX279" i="2"/>
  <c r="BA279" i="2"/>
  <c r="BA175" i="2"/>
  <c r="AX175" i="2"/>
  <c r="AX232" i="2"/>
  <c r="BA232" i="2"/>
  <c r="AX311" i="2"/>
  <c r="BA311" i="2"/>
  <c r="AX152" i="2"/>
  <c r="BA152" i="2"/>
  <c r="BA182" i="2"/>
  <c r="AX182" i="2"/>
  <c r="AX244" i="2"/>
  <c r="BA244" i="2"/>
  <c r="AX138" i="2"/>
  <c r="BA138" i="2"/>
  <c r="AX187" i="2"/>
  <c r="BA187" i="2"/>
  <c r="BA221" i="2"/>
  <c r="AX221" i="2"/>
  <c r="BA263" i="2"/>
  <c r="AX263" i="2"/>
  <c r="AX215" i="2"/>
  <c r="BA215" i="2"/>
  <c r="BA224" i="2"/>
  <c r="AX224" i="2"/>
  <c r="AX291" i="2"/>
  <c r="BA291" i="2"/>
  <c r="BA322" i="2"/>
  <c r="AX322" i="2"/>
  <c r="BA313" i="2"/>
  <c r="AX313" i="2"/>
  <c r="BA272" i="2"/>
  <c r="AX272" i="2"/>
  <c r="BA334" i="2"/>
  <c r="AX334" i="2"/>
  <c r="AX325" i="2"/>
  <c r="BA325" i="2"/>
  <c r="AX250" i="2"/>
  <c r="BA250" i="2"/>
  <c r="BA149" i="2"/>
  <c r="AX149" i="2"/>
  <c r="BA247" i="2"/>
  <c r="AX247" i="2"/>
  <c r="AX181" i="2"/>
  <c r="BA181" i="2"/>
  <c r="A212" i="2"/>
  <c r="AR212" i="2" s="1"/>
  <c r="BA165" i="2"/>
  <c r="AX165" i="2"/>
  <c r="BA320" i="2"/>
  <c r="AX320" i="2"/>
  <c r="AX200" i="2"/>
  <c r="BA200" i="2"/>
  <c r="AX135" i="2"/>
  <c r="BA135" i="2"/>
  <c r="AX278" i="2"/>
  <c r="BA278" i="2"/>
  <c r="AX276" i="2"/>
  <c r="BA276" i="2"/>
  <c r="AX211" i="2"/>
  <c r="BA211" i="2"/>
  <c r="BA295" i="2"/>
  <c r="AX295" i="2"/>
  <c r="AX331" i="2"/>
  <c r="BA331" i="2"/>
  <c r="BA150" i="2"/>
  <c r="AX150" i="2"/>
  <c r="AX288" i="2"/>
  <c r="BA288" i="2"/>
  <c r="AX307" i="2"/>
  <c r="BA307" i="2"/>
  <c r="AX146" i="2"/>
  <c r="BA146" i="2"/>
  <c r="BA323" i="2"/>
  <c r="AX323" i="2"/>
  <c r="BA314" i="2"/>
  <c r="AX314" i="2"/>
  <c r="BA261" i="2"/>
  <c r="AX261" i="2"/>
  <c r="BA156" i="2"/>
  <c r="AX156" i="2"/>
  <c r="AX258" i="2"/>
  <c r="BA258" i="2"/>
  <c r="AX236" i="2"/>
  <c r="BA236" i="2"/>
  <c r="BA185" i="2"/>
  <c r="AX185" i="2"/>
  <c r="AX140" i="2"/>
  <c r="BA140" i="2"/>
  <c r="BA260" i="2"/>
  <c r="AX260" i="2"/>
  <c r="BA173" i="2"/>
  <c r="AX173" i="2"/>
  <c r="AX167" i="2"/>
  <c r="BA167" i="2"/>
  <c r="BA226" i="2"/>
  <c r="AX226" i="2"/>
  <c r="BA207" i="2"/>
  <c r="AX207" i="2"/>
  <c r="BA153" i="2"/>
  <c r="AX153" i="2"/>
  <c r="AX335" i="2"/>
  <c r="BA335" i="2"/>
  <c r="AX312" i="2"/>
  <c r="BA312" i="2"/>
  <c r="AX206" i="2"/>
  <c r="BA206" i="2"/>
  <c r="AX259" i="2"/>
  <c r="BA259" i="2"/>
  <c r="BA240" i="2"/>
  <c r="AX240" i="2"/>
  <c r="AX242" i="2"/>
  <c r="BA242" i="2"/>
  <c r="BA203" i="2"/>
  <c r="AX203" i="2"/>
  <c r="BA308" i="2"/>
  <c r="AX308" i="2"/>
  <c r="BA174" i="2"/>
  <c r="AX174" i="2"/>
  <c r="BA158" i="2"/>
  <c r="AX158" i="2"/>
  <c r="AX328" i="2"/>
  <c r="BA328" i="2"/>
  <c r="BA189" i="2"/>
  <c r="AX189" i="2"/>
  <c r="BA318" i="2"/>
  <c r="AX318" i="2"/>
  <c r="BA299" i="2"/>
  <c r="AX299" i="2"/>
  <c r="BA145" i="2"/>
  <c r="AX145" i="2"/>
  <c r="BA157" i="2"/>
  <c r="AX157" i="2"/>
  <c r="AX237" i="2"/>
  <c r="BA237" i="2"/>
  <c r="BA329" i="2"/>
  <c r="AX329" i="2"/>
  <c r="AX293" i="2"/>
  <c r="BA293" i="2"/>
  <c r="AX136" i="2"/>
  <c r="BA136" i="2"/>
  <c r="BA216" i="2"/>
  <c r="AX216" i="2"/>
  <c r="BA280" i="2"/>
  <c r="AX280" i="2"/>
  <c r="BA330" i="2"/>
  <c r="AX330" i="2"/>
  <c r="AX305" i="2"/>
  <c r="BA305" i="2"/>
  <c r="BA208" i="2"/>
  <c r="AX208" i="2"/>
  <c r="AX304" i="2"/>
  <c r="BA304" i="2"/>
  <c r="AX249" i="2"/>
  <c r="BA249" i="2"/>
  <c r="AX316" i="2"/>
  <c r="BA316" i="2"/>
  <c r="BA142" i="2"/>
  <c r="AX142" i="2"/>
  <c r="BA327" i="2"/>
  <c r="AX327" i="2"/>
  <c r="AX303" i="2"/>
  <c r="BA303" i="2"/>
  <c r="AX248" i="2"/>
  <c r="BA248" i="2"/>
  <c r="BA264" i="2"/>
  <c r="AX264" i="2"/>
  <c r="AX281" i="2"/>
  <c r="BA281" i="2"/>
  <c r="BA229" i="2"/>
  <c r="AX229" i="2"/>
  <c r="BA231" i="2"/>
  <c r="AX231" i="2"/>
  <c r="AX172" i="2"/>
  <c r="BA172" i="2"/>
  <c r="AX196" i="2"/>
  <c r="BA196" i="2"/>
  <c r="BA282" i="2"/>
  <c r="AX282" i="2"/>
  <c r="AX151" i="2"/>
  <c r="BA151" i="2"/>
  <c r="BA255" i="2"/>
  <c r="AX255" i="2"/>
  <c r="AX155" i="2"/>
  <c r="BA155" i="2"/>
  <c r="AX219" i="2"/>
  <c r="BA219" i="2"/>
  <c r="AX198" i="2"/>
  <c r="BA198" i="2"/>
  <c r="AX201" i="2"/>
  <c r="BA201" i="2"/>
  <c r="AX287" i="2"/>
  <c r="BA287" i="2"/>
  <c r="BA205" i="2"/>
  <c r="AX205" i="2"/>
  <c r="AX235" i="2"/>
  <c r="BA235" i="2"/>
  <c r="B213" i="2"/>
  <c r="AS213" i="2"/>
  <c r="C213" i="2"/>
  <c r="D214" i="2"/>
  <c r="AW484" i="2"/>
  <c r="AW485" i="2"/>
  <c r="AW486" i="2"/>
  <c r="AW487" i="2"/>
  <c r="AZ406" i="2" l="1"/>
  <c r="AZ400" i="2"/>
  <c r="AZ407" i="2"/>
  <c r="AZ405" i="2"/>
  <c r="AZ402" i="2"/>
  <c r="AZ403" i="2"/>
  <c r="AZ409" i="2"/>
  <c r="AZ401" i="2"/>
  <c r="AZ404" i="2"/>
  <c r="BB400" i="2"/>
  <c r="BB406" i="2"/>
  <c r="BB403" i="2"/>
  <c r="BB405" i="2"/>
  <c r="BB407" i="2"/>
  <c r="BB408" i="2"/>
  <c r="BB404" i="2"/>
  <c r="BB409" i="2"/>
  <c r="BB401" i="2"/>
  <c r="B214" i="2"/>
  <c r="D215" i="2"/>
  <c r="AS214" i="2"/>
  <c r="C214" i="2"/>
  <c r="F224" i="1"/>
  <c r="H224" i="1"/>
  <c r="A213" i="2"/>
  <c r="AR213" i="2" s="1"/>
  <c r="D225" i="1"/>
  <c r="E225" i="1"/>
  <c r="C225" i="1"/>
  <c r="B226" i="1"/>
  <c r="AW488" i="2"/>
  <c r="A214" i="2" l="1"/>
  <c r="AR214" i="2" s="1"/>
  <c r="F225" i="1"/>
  <c r="H225" i="1"/>
  <c r="B215" i="2"/>
  <c r="D216" i="2"/>
  <c r="C215" i="2"/>
  <c r="AS215" i="2"/>
  <c r="D226" i="1"/>
  <c r="B227" i="1"/>
  <c r="E226" i="1"/>
  <c r="C226" i="1"/>
  <c r="AW489" i="2"/>
  <c r="D227" i="1" l="1"/>
  <c r="E227" i="1"/>
  <c r="B228" i="1"/>
  <c r="C227" i="1"/>
  <c r="AS216" i="2"/>
  <c r="B216" i="2"/>
  <c r="C216" i="2"/>
  <c r="D217" i="2"/>
  <c r="F226" i="1"/>
  <c r="H226" i="1"/>
  <c r="A215" i="2"/>
  <c r="AR215" i="2" s="1"/>
  <c r="AW490" i="2"/>
  <c r="AW491" i="2"/>
  <c r="AS217" i="2" l="1"/>
  <c r="D218" i="2"/>
  <c r="C217" i="2"/>
  <c r="B217" i="2"/>
  <c r="A216" i="2"/>
  <c r="AR216" i="2" s="1"/>
  <c r="F227" i="1"/>
  <c r="H227" i="1"/>
  <c r="B229" i="1"/>
  <c r="C228" i="1"/>
  <c r="E228" i="1"/>
  <c r="D228" i="1"/>
  <c r="F228" i="1" l="1"/>
  <c r="H228" i="1"/>
  <c r="A217" i="2"/>
  <c r="AR217" i="2" s="1"/>
  <c r="C229" i="1"/>
  <c r="B230" i="1"/>
  <c r="E229" i="1"/>
  <c r="D229" i="1"/>
  <c r="D219" i="2"/>
  <c r="C218" i="2"/>
  <c r="AS218" i="2"/>
  <c r="B218" i="2"/>
  <c r="AW492" i="2"/>
  <c r="AW493" i="2"/>
  <c r="AW494" i="2"/>
  <c r="AW495" i="2"/>
  <c r="A218" i="2" l="1"/>
  <c r="AR218" i="2" s="1"/>
  <c r="D230" i="1"/>
  <c r="C230" i="1"/>
  <c r="B231" i="1"/>
  <c r="E230" i="1"/>
  <c r="H229" i="1"/>
  <c r="F229" i="1"/>
  <c r="AS219" i="2"/>
  <c r="C219" i="2"/>
  <c r="D220" i="2"/>
  <c r="B219" i="2"/>
  <c r="AW496" i="2"/>
  <c r="AW497" i="2"/>
  <c r="AW498" i="2"/>
  <c r="E231" i="1" l="1"/>
  <c r="C231" i="1"/>
  <c r="B232" i="1"/>
  <c r="D231" i="1"/>
  <c r="A219" i="2"/>
  <c r="AR219" i="2" s="1"/>
  <c r="H230" i="1"/>
  <c r="F230" i="1"/>
  <c r="D221" i="2"/>
  <c r="B220" i="2"/>
  <c r="AS220" i="2"/>
  <c r="C220" i="2"/>
  <c r="AW499" i="2"/>
  <c r="AW500" i="2"/>
  <c r="AW501" i="2"/>
  <c r="C232" i="1" l="1"/>
  <c r="D232" i="1"/>
  <c r="B233" i="1"/>
  <c r="E232" i="1"/>
  <c r="H231" i="1"/>
  <c r="F231" i="1"/>
  <c r="B221" i="2"/>
  <c r="AS221" i="2"/>
  <c r="C221" i="2"/>
  <c r="D222" i="2"/>
  <c r="A220" i="2"/>
  <c r="AR220" i="2" s="1"/>
  <c r="AW502" i="2"/>
  <c r="A221" i="2" l="1"/>
  <c r="AR221" i="2" s="1"/>
  <c r="D233" i="1"/>
  <c r="B234" i="1"/>
  <c r="C233" i="1"/>
  <c r="E233" i="1"/>
  <c r="AS222" i="2"/>
  <c r="B222" i="2"/>
  <c r="C222" i="2"/>
  <c r="D223" i="2"/>
  <c r="H232" i="1"/>
  <c r="F232" i="1"/>
  <c r="AW503" i="2"/>
  <c r="A222" i="2" l="1"/>
  <c r="AR222" i="2" s="1"/>
  <c r="AS223" i="2"/>
  <c r="B223" i="2"/>
  <c r="C223" i="2"/>
  <c r="D224" i="2"/>
  <c r="F233" i="1"/>
  <c r="H233" i="1"/>
  <c r="D234" i="1"/>
  <c r="C234" i="1"/>
  <c r="E234" i="1"/>
  <c r="B235" i="1"/>
  <c r="B224" i="2" l="1"/>
  <c r="C224" i="2"/>
  <c r="D225" i="2"/>
  <c r="AS224" i="2"/>
  <c r="H234" i="1"/>
  <c r="F234" i="1"/>
  <c r="D235" i="1"/>
  <c r="B236" i="1"/>
  <c r="C235" i="1"/>
  <c r="E235" i="1"/>
  <c r="A223" i="2"/>
  <c r="AR223" i="2" s="1"/>
  <c r="AW504" i="2"/>
  <c r="D236" i="1" l="1"/>
  <c r="E236" i="1"/>
  <c r="C236" i="1"/>
  <c r="B237" i="1"/>
  <c r="D226" i="2"/>
  <c r="B225" i="2"/>
  <c r="C225" i="2"/>
  <c r="AS225" i="2"/>
  <c r="H235" i="1"/>
  <c r="F235" i="1"/>
  <c r="A224" i="2"/>
  <c r="AR224" i="2" s="1"/>
  <c r="AW505" i="2"/>
  <c r="A225" i="2" l="1"/>
  <c r="AR225" i="2" s="1"/>
  <c r="B238" i="1"/>
  <c r="E237" i="1"/>
  <c r="C237" i="1"/>
  <c r="D237" i="1"/>
  <c r="AS226" i="2"/>
  <c r="C226" i="2"/>
  <c r="D227" i="2"/>
  <c r="B226" i="2"/>
  <c r="H236" i="1"/>
  <c r="F236" i="1"/>
  <c r="A226" i="2" l="1"/>
  <c r="AR226" i="2" s="1"/>
  <c r="B227" i="2"/>
  <c r="D228" i="2"/>
  <c r="C227" i="2"/>
  <c r="AS227" i="2"/>
  <c r="F237" i="1"/>
  <c r="H237" i="1"/>
  <c r="C238" i="1"/>
  <c r="E238" i="1"/>
  <c r="D238" i="1"/>
  <c r="B239" i="1"/>
  <c r="AW506" i="2"/>
  <c r="B240" i="1" l="1"/>
  <c r="C239" i="1"/>
  <c r="E239" i="1"/>
  <c r="D239" i="1"/>
  <c r="AS228" i="2"/>
  <c r="B228" i="2"/>
  <c r="D229" i="2"/>
  <c r="C228" i="2"/>
  <c r="F238" i="1"/>
  <c r="H238" i="1"/>
  <c r="A227" i="2"/>
  <c r="AR227" i="2" s="1"/>
  <c r="A228" i="2" l="1"/>
  <c r="AR228" i="2" s="1"/>
  <c r="F239" i="1"/>
  <c r="H239" i="1"/>
  <c r="D230" i="2"/>
  <c r="AS229" i="2"/>
  <c r="C229" i="2"/>
  <c r="B229" i="2"/>
  <c r="E240" i="1"/>
  <c r="D240" i="1"/>
  <c r="C240" i="1"/>
  <c r="B241" i="1"/>
  <c r="A229" i="2" l="1"/>
  <c r="AR229" i="2" s="1"/>
  <c r="AS230" i="2"/>
  <c r="D231" i="2"/>
  <c r="B230" i="2"/>
  <c r="C230" i="2"/>
  <c r="D241" i="1"/>
  <c r="C241" i="1"/>
  <c r="E241" i="1"/>
  <c r="B242" i="1"/>
  <c r="H240" i="1"/>
  <c r="F240" i="1"/>
  <c r="AW507" i="2"/>
  <c r="A230" i="2" l="1"/>
  <c r="AR230" i="2" s="1"/>
  <c r="H241" i="1"/>
  <c r="F241" i="1"/>
  <c r="D232" i="2"/>
  <c r="B231" i="2"/>
  <c r="C231" i="2"/>
  <c r="AS231" i="2"/>
  <c r="B243" i="1"/>
  <c r="C242" i="1"/>
  <c r="E242" i="1"/>
  <c r="D242" i="1"/>
  <c r="A231" i="2" l="1"/>
  <c r="AR231" i="2" s="1"/>
  <c r="E243" i="1"/>
  <c r="D243" i="1"/>
  <c r="C243" i="1"/>
  <c r="B244" i="1"/>
  <c r="H242" i="1"/>
  <c r="F242" i="1"/>
  <c r="D233" i="2"/>
  <c r="AS232" i="2"/>
  <c r="B232" i="2"/>
  <c r="C232" i="2"/>
  <c r="D244" i="1" l="1"/>
  <c r="C244" i="1"/>
  <c r="B245" i="1"/>
  <c r="E244" i="1"/>
  <c r="F243" i="1"/>
  <c r="H243" i="1"/>
  <c r="A232" i="2"/>
  <c r="AR232" i="2" s="1"/>
  <c r="AS233" i="2"/>
  <c r="D234" i="2"/>
  <c r="B233" i="2"/>
  <c r="C233" i="2"/>
  <c r="AW508" i="2"/>
  <c r="D245" i="1" l="1"/>
  <c r="C245" i="1"/>
  <c r="B246" i="1"/>
  <c r="E245" i="1"/>
  <c r="H244" i="1"/>
  <c r="F244" i="1"/>
  <c r="A233" i="2"/>
  <c r="AR233" i="2" s="1"/>
  <c r="AS234" i="2"/>
  <c r="D235" i="2"/>
  <c r="C234" i="2"/>
  <c r="B234" i="2"/>
  <c r="AW509" i="2"/>
  <c r="A234" i="2" l="1"/>
  <c r="AR234" i="2" s="1"/>
  <c r="F245" i="1"/>
  <c r="H245" i="1"/>
  <c r="D246" i="1"/>
  <c r="B247" i="1"/>
  <c r="C246" i="1"/>
  <c r="E246" i="1"/>
  <c r="D236" i="2"/>
  <c r="C235" i="2"/>
  <c r="AS235" i="2"/>
  <c r="B235" i="2"/>
  <c r="AW510" i="2"/>
  <c r="B236" i="2" l="1"/>
  <c r="D237" i="2"/>
  <c r="AS236" i="2"/>
  <c r="C236" i="2"/>
  <c r="E247" i="1"/>
  <c r="B248" i="1"/>
  <c r="D247" i="1"/>
  <c r="C247" i="1"/>
  <c r="H246" i="1"/>
  <c r="F246" i="1"/>
  <c r="A235" i="2"/>
  <c r="AR235" i="2" s="1"/>
  <c r="AW511" i="2"/>
  <c r="H247" i="1" l="1"/>
  <c r="F247" i="1"/>
  <c r="D248" i="1"/>
  <c r="E248" i="1"/>
  <c r="C248" i="1"/>
  <c r="B249" i="1"/>
  <c r="C237" i="2"/>
  <c r="AS237" i="2"/>
  <c r="D238" i="2"/>
  <c r="B237" i="2"/>
  <c r="A236" i="2"/>
  <c r="AR236" i="2" s="1"/>
  <c r="AW512" i="2"/>
  <c r="AW513" i="2"/>
  <c r="C249" i="1" l="1"/>
  <c r="E249" i="1"/>
  <c r="B250" i="1"/>
  <c r="D249" i="1"/>
  <c r="A237" i="2"/>
  <c r="AR237" i="2" s="1"/>
  <c r="F248" i="1"/>
  <c r="H248" i="1"/>
  <c r="D239" i="2"/>
  <c r="C238" i="2"/>
  <c r="B238" i="2"/>
  <c r="AS238" i="2"/>
  <c r="A238" i="2" l="1"/>
  <c r="AR238" i="2" s="1"/>
  <c r="C239" i="2"/>
  <c r="AS239" i="2"/>
  <c r="B239" i="2"/>
  <c r="A239" i="2" s="1"/>
  <c r="AR239" i="2" s="1"/>
  <c r="D240" i="2"/>
  <c r="C250" i="1"/>
  <c r="D250" i="1"/>
  <c r="B251" i="1"/>
  <c r="E250" i="1"/>
  <c r="H249" i="1"/>
  <c r="F249" i="1"/>
  <c r="AW514" i="2"/>
  <c r="D251" i="1" l="1"/>
  <c r="E251" i="1"/>
  <c r="C251" i="1"/>
  <c r="B252" i="1"/>
  <c r="F250" i="1"/>
  <c r="H250" i="1"/>
  <c r="AS240" i="2"/>
  <c r="C240" i="2"/>
  <c r="D241" i="2"/>
  <c r="B240" i="2"/>
  <c r="D252" i="1" l="1"/>
  <c r="C252" i="1"/>
  <c r="E252" i="1"/>
  <c r="B253" i="1"/>
  <c r="A240" i="2"/>
  <c r="AR240" i="2" s="1"/>
  <c r="F251" i="1"/>
  <c r="H251" i="1"/>
  <c r="AS241" i="2"/>
  <c r="D242" i="2"/>
  <c r="C241" i="2"/>
  <c r="B241" i="2"/>
  <c r="A241" i="2" l="1"/>
  <c r="AR241" i="2" s="1"/>
  <c r="B254" i="1"/>
  <c r="D253" i="1"/>
  <c r="E253" i="1"/>
  <c r="C253" i="1"/>
  <c r="F252" i="1"/>
  <c r="H252" i="1"/>
  <c r="B242" i="2"/>
  <c r="C242" i="2"/>
  <c r="AS242" i="2"/>
  <c r="D243" i="2"/>
  <c r="AW515" i="2"/>
  <c r="A242" i="2" l="1"/>
  <c r="AR242" i="2" s="1"/>
  <c r="F253" i="1"/>
  <c r="H253" i="1"/>
  <c r="AS243" i="2"/>
  <c r="D244" i="2"/>
  <c r="C243" i="2"/>
  <c r="B243" i="2"/>
  <c r="C254" i="1"/>
  <c r="D254" i="1"/>
  <c r="B255" i="1"/>
  <c r="E254" i="1"/>
  <c r="AW516" i="2"/>
  <c r="A243" i="2" l="1"/>
  <c r="AR243" i="2" s="1"/>
  <c r="D245" i="2"/>
  <c r="C244" i="2"/>
  <c r="B244" i="2"/>
  <c r="AS244" i="2"/>
  <c r="F254" i="1"/>
  <c r="H254" i="1"/>
  <c r="C255" i="1"/>
  <c r="E255" i="1"/>
  <c r="D255" i="1"/>
  <c r="B256" i="1"/>
  <c r="AW517" i="2"/>
  <c r="A244" i="2" l="1"/>
  <c r="AR244" i="2" s="1"/>
  <c r="E256" i="1"/>
  <c r="C256" i="1"/>
  <c r="B257" i="1"/>
  <c r="D256" i="1"/>
  <c r="H255" i="1"/>
  <c r="F255" i="1"/>
  <c r="B245" i="2"/>
  <c r="C245" i="2"/>
  <c r="D246" i="2"/>
  <c r="AS245" i="2"/>
  <c r="A245" i="2" l="1"/>
  <c r="AR245" i="2" s="1"/>
  <c r="F256" i="1"/>
  <c r="H256" i="1"/>
  <c r="D257" i="1"/>
  <c r="C257" i="1"/>
  <c r="E257" i="1"/>
  <c r="B258" i="1"/>
  <c r="B246" i="2"/>
  <c r="D247" i="2"/>
  <c r="C246" i="2"/>
  <c r="AS246" i="2"/>
  <c r="A246" i="2" l="1"/>
  <c r="AR246" i="2" s="1"/>
  <c r="C247" i="2"/>
  <c r="D248" i="2"/>
  <c r="B247" i="2"/>
  <c r="AS247" i="2"/>
  <c r="D258" i="1"/>
  <c r="C258" i="1"/>
  <c r="E258" i="1"/>
  <c r="B259" i="1"/>
  <c r="H257" i="1"/>
  <c r="F257" i="1"/>
  <c r="A247" i="2" l="1"/>
  <c r="AR247" i="2" s="1"/>
  <c r="E259" i="1"/>
  <c r="D259" i="1"/>
  <c r="C259" i="1"/>
  <c r="B260" i="1"/>
  <c r="C248" i="2"/>
  <c r="D249" i="2"/>
  <c r="B248" i="2"/>
  <c r="AS248" i="2"/>
  <c r="H258" i="1"/>
  <c r="F258" i="1"/>
  <c r="AW518" i="2"/>
  <c r="A248" i="2" l="1"/>
  <c r="AR248" i="2" s="1"/>
  <c r="AS249" i="2"/>
  <c r="B249" i="2"/>
  <c r="C249" i="2"/>
  <c r="D250" i="2"/>
  <c r="C260" i="1"/>
  <c r="B261" i="1"/>
  <c r="D260" i="1"/>
  <c r="E260" i="1"/>
  <c r="F259" i="1"/>
  <c r="H259" i="1"/>
  <c r="H260" i="1" l="1"/>
  <c r="F260" i="1"/>
  <c r="B250" i="2"/>
  <c r="AS250" i="2"/>
  <c r="C250" i="2"/>
  <c r="D251" i="2"/>
  <c r="A249" i="2"/>
  <c r="AR249" i="2" s="1"/>
  <c r="E261" i="1"/>
  <c r="B262" i="1"/>
  <c r="C261" i="1"/>
  <c r="D261" i="1"/>
  <c r="AW519" i="2"/>
  <c r="D252" i="2" l="1"/>
  <c r="C251" i="2"/>
  <c r="B251" i="2"/>
  <c r="AS251" i="2"/>
  <c r="F261" i="1"/>
  <c r="H261" i="1"/>
  <c r="A250" i="2"/>
  <c r="AR250" i="2" s="1"/>
  <c r="C262" i="1"/>
  <c r="B263" i="1"/>
  <c r="E262" i="1"/>
  <c r="D262" i="1"/>
  <c r="AW520" i="2"/>
  <c r="A251" i="2" l="1"/>
  <c r="AR251" i="2" s="1"/>
  <c r="H262" i="1"/>
  <c r="F262" i="1"/>
  <c r="E263" i="1"/>
  <c r="B264" i="1"/>
  <c r="D263" i="1"/>
  <c r="C263" i="1"/>
  <c r="AS252" i="2"/>
  <c r="C252" i="2"/>
  <c r="D253" i="2"/>
  <c r="B252" i="2"/>
  <c r="AW521" i="2"/>
  <c r="C264" i="1" l="1"/>
  <c r="E264" i="1"/>
  <c r="D264" i="1"/>
  <c r="B265" i="1"/>
  <c r="A252" i="2"/>
  <c r="AR252" i="2" s="1"/>
  <c r="F263" i="1"/>
  <c r="H263" i="1"/>
  <c r="B253" i="2"/>
  <c r="C253" i="2"/>
  <c r="AS253" i="2"/>
  <c r="D254" i="2"/>
  <c r="A253" i="2" l="1"/>
  <c r="AR253" i="2" s="1"/>
  <c r="C265" i="1"/>
  <c r="B266" i="1"/>
  <c r="D265" i="1"/>
  <c r="E265" i="1"/>
  <c r="C254" i="2"/>
  <c r="AS254" i="2"/>
  <c r="D255" i="2"/>
  <c r="B254" i="2"/>
  <c r="F264" i="1"/>
  <c r="H264" i="1"/>
  <c r="A254" i="2" l="1"/>
  <c r="AR254" i="2" s="1"/>
  <c r="D256" i="2"/>
  <c r="C255" i="2"/>
  <c r="B255" i="2"/>
  <c r="AS255" i="2"/>
  <c r="E266" i="1"/>
  <c r="B267" i="1"/>
  <c r="D266" i="1"/>
  <c r="C266" i="1"/>
  <c r="H265" i="1"/>
  <c r="F265" i="1"/>
  <c r="AW522" i="2"/>
  <c r="A255" i="2" l="1"/>
  <c r="AR255" i="2" s="1"/>
  <c r="D267" i="1"/>
  <c r="C267" i="1"/>
  <c r="E267" i="1"/>
  <c r="B268" i="1"/>
  <c r="H266" i="1"/>
  <c r="F266" i="1"/>
  <c r="B256" i="2"/>
  <c r="AS256" i="2"/>
  <c r="D257" i="2"/>
  <c r="C256" i="2"/>
  <c r="AW523" i="2"/>
  <c r="A256" i="2" l="1"/>
  <c r="AR256" i="2" s="1"/>
  <c r="B269" i="1"/>
  <c r="E268" i="1"/>
  <c r="C268" i="1"/>
  <c r="D268" i="1"/>
  <c r="H267" i="1"/>
  <c r="F267" i="1"/>
  <c r="D258" i="2"/>
  <c r="B257" i="2"/>
  <c r="C257" i="2"/>
  <c r="AS257" i="2"/>
  <c r="AW524" i="2"/>
  <c r="A257" i="2" l="1"/>
  <c r="AR257" i="2" s="1"/>
  <c r="B258" i="2"/>
  <c r="C258" i="2"/>
  <c r="D259" i="2"/>
  <c r="AS258" i="2"/>
  <c r="F268" i="1"/>
  <c r="H268" i="1"/>
  <c r="D269" i="1"/>
  <c r="C269" i="1"/>
  <c r="E269" i="1"/>
  <c r="B270" i="1"/>
  <c r="AW525" i="2"/>
  <c r="A258" i="2" l="1"/>
  <c r="AR258" i="2" s="1"/>
  <c r="F269" i="1"/>
  <c r="H269" i="1"/>
  <c r="C259" i="2"/>
  <c r="D260" i="2"/>
  <c r="B259" i="2"/>
  <c r="AS259" i="2"/>
  <c r="D270" i="1"/>
  <c r="E270" i="1"/>
  <c r="C270" i="1"/>
  <c r="B271" i="1"/>
  <c r="A259" i="2" l="1"/>
  <c r="AR259" i="2" s="1"/>
  <c r="C260" i="2"/>
  <c r="D261" i="2"/>
  <c r="B260" i="2"/>
  <c r="AS260" i="2"/>
  <c r="D271" i="1"/>
  <c r="E271" i="1"/>
  <c r="C271" i="1"/>
  <c r="B272" i="1"/>
  <c r="H270" i="1"/>
  <c r="F270" i="1"/>
  <c r="AW526" i="2"/>
  <c r="A260" i="2" l="1"/>
  <c r="AR260" i="2" s="1"/>
  <c r="B273" i="1"/>
  <c r="E272" i="1"/>
  <c r="D272" i="1"/>
  <c r="C272" i="1"/>
  <c r="B261" i="2"/>
  <c r="AS261" i="2"/>
  <c r="C261" i="2"/>
  <c r="D262" i="2"/>
  <c r="H271" i="1"/>
  <c r="F271" i="1"/>
  <c r="AW527" i="2"/>
  <c r="A261" i="2" l="1"/>
  <c r="AR261" i="2" s="1"/>
  <c r="B262" i="2"/>
  <c r="D263" i="2"/>
  <c r="AS262" i="2"/>
  <c r="C262" i="2"/>
  <c r="F272" i="1"/>
  <c r="H272" i="1"/>
  <c r="B274" i="1"/>
  <c r="D273" i="1"/>
  <c r="C273" i="1"/>
  <c r="E273" i="1"/>
  <c r="C274" i="1" l="1"/>
  <c r="E274" i="1"/>
  <c r="B275" i="1"/>
  <c r="D274" i="1"/>
  <c r="B263" i="2"/>
  <c r="D264" i="2"/>
  <c r="C263" i="2"/>
  <c r="AS263" i="2"/>
  <c r="F273" i="1"/>
  <c r="H273" i="1"/>
  <c r="A262" i="2"/>
  <c r="AR262" i="2" s="1"/>
  <c r="B264" i="2" l="1"/>
  <c r="C264" i="2"/>
  <c r="D265" i="2"/>
  <c r="AS264" i="2"/>
  <c r="A263" i="2"/>
  <c r="AR263" i="2" s="1"/>
  <c r="D275" i="1"/>
  <c r="E275" i="1"/>
  <c r="B276" i="1"/>
  <c r="C275" i="1"/>
  <c r="F274" i="1"/>
  <c r="H274" i="1"/>
  <c r="AW528" i="2"/>
  <c r="A264" i="2" l="1"/>
  <c r="AR264" i="2" s="1"/>
  <c r="B277" i="1"/>
  <c r="D276" i="1"/>
  <c r="E276" i="1"/>
  <c r="C276" i="1"/>
  <c r="B265" i="2"/>
  <c r="C265" i="2"/>
  <c r="D266" i="2"/>
  <c r="AS265" i="2"/>
  <c r="F275" i="1"/>
  <c r="H275" i="1"/>
  <c r="H276" i="1" l="1"/>
  <c r="F276" i="1"/>
  <c r="C266" i="2"/>
  <c r="D267" i="2"/>
  <c r="B266" i="2"/>
  <c r="AS266" i="2"/>
  <c r="A265" i="2"/>
  <c r="AR265" i="2" s="1"/>
  <c r="C277" i="1"/>
  <c r="B278" i="1"/>
  <c r="D277" i="1"/>
  <c r="E277" i="1"/>
  <c r="A266" i="2" l="1"/>
  <c r="AR266" i="2" s="1"/>
  <c r="AS267" i="2"/>
  <c r="B267" i="2"/>
  <c r="D268" i="2"/>
  <c r="C267" i="2"/>
  <c r="H277" i="1"/>
  <c r="F277" i="1"/>
  <c r="E278" i="1"/>
  <c r="B279" i="1"/>
  <c r="D278" i="1"/>
  <c r="C278" i="1"/>
  <c r="AW529" i="2"/>
  <c r="E279" i="1" l="1"/>
  <c r="B280" i="1"/>
  <c r="C279" i="1"/>
  <c r="D279" i="1"/>
  <c r="H278" i="1"/>
  <c r="F278" i="1"/>
  <c r="A267" i="2"/>
  <c r="AS268" i="2"/>
  <c r="C268" i="2"/>
  <c r="B268" i="2"/>
  <c r="D269" i="2"/>
  <c r="AW530" i="2"/>
  <c r="A268" i="2" l="1"/>
  <c r="AR268" i="2" s="1"/>
  <c r="D280" i="1"/>
  <c r="B281" i="1"/>
  <c r="C280" i="1"/>
  <c r="E280" i="1"/>
  <c r="AR267" i="2"/>
  <c r="AS269" i="2"/>
  <c r="B269" i="2"/>
  <c r="C269" i="2"/>
  <c r="D270" i="2"/>
  <c r="F279" i="1"/>
  <c r="H279" i="1"/>
  <c r="A269" i="2" l="1"/>
  <c r="F280" i="1"/>
  <c r="H280" i="1"/>
  <c r="C270" i="2"/>
  <c r="B270" i="2"/>
  <c r="AS270" i="2"/>
  <c r="D271" i="2"/>
  <c r="D281" i="1"/>
  <c r="E281" i="1"/>
  <c r="C281" i="1"/>
  <c r="B282" i="1"/>
  <c r="AW531" i="2"/>
  <c r="AW532" i="2"/>
  <c r="A270" i="2" l="1"/>
  <c r="AR270" i="2" s="1"/>
  <c r="D272" i="2"/>
  <c r="B271" i="2"/>
  <c r="AS271" i="2"/>
  <c r="C271" i="2"/>
  <c r="E282" i="1"/>
  <c r="B283" i="1"/>
  <c r="C282" i="1"/>
  <c r="D282" i="1"/>
  <c r="H281" i="1"/>
  <c r="F281" i="1"/>
  <c r="AR269" i="2"/>
  <c r="AW533" i="2"/>
  <c r="H282" i="1" l="1"/>
  <c r="F282" i="1"/>
  <c r="A271" i="2"/>
  <c r="D283" i="1"/>
  <c r="C283" i="1"/>
  <c r="B284" i="1"/>
  <c r="E283" i="1"/>
  <c r="C272" i="2"/>
  <c r="AS272" i="2"/>
  <c r="B272" i="2"/>
  <c r="D273" i="2"/>
  <c r="AW534" i="2"/>
  <c r="E284" i="1" l="1"/>
  <c r="B285" i="1"/>
  <c r="C284" i="1"/>
  <c r="D284" i="1"/>
  <c r="H283" i="1"/>
  <c r="F283" i="1"/>
  <c r="B273" i="2"/>
  <c r="D274" i="2"/>
  <c r="C273" i="2"/>
  <c r="AS273" i="2"/>
  <c r="A272" i="2"/>
  <c r="AR272" i="2" s="1"/>
  <c r="AR271" i="2"/>
  <c r="AW535" i="2"/>
  <c r="AW536" i="2"/>
  <c r="AW537" i="2"/>
  <c r="AW538" i="2"/>
  <c r="A273" i="2" l="1"/>
  <c r="AR273" i="2" s="1"/>
  <c r="AS274" i="2"/>
  <c r="B274" i="2"/>
  <c r="D275" i="2"/>
  <c r="C274" i="2"/>
  <c r="H284" i="1"/>
  <c r="F284" i="1"/>
  <c r="C285" i="1"/>
  <c r="E285" i="1"/>
  <c r="B286" i="1"/>
  <c r="D285" i="1"/>
  <c r="AW539" i="2"/>
  <c r="AW540" i="2"/>
  <c r="D286" i="1" l="1"/>
  <c r="B287" i="1"/>
  <c r="E286" i="1"/>
  <c r="C286" i="1"/>
  <c r="A274" i="2"/>
  <c r="F285" i="1"/>
  <c r="H285" i="1"/>
  <c r="D276" i="2"/>
  <c r="C275" i="2"/>
  <c r="B275" i="2"/>
  <c r="AS275" i="2"/>
  <c r="A275" i="2" l="1"/>
  <c r="AR275" i="2" s="1"/>
  <c r="AR274" i="2"/>
  <c r="F286" i="1"/>
  <c r="H286" i="1"/>
  <c r="D287" i="1"/>
  <c r="B288" i="1"/>
  <c r="E287" i="1"/>
  <c r="C287" i="1"/>
  <c r="B276" i="2"/>
  <c r="AS276" i="2"/>
  <c r="C276" i="2"/>
  <c r="D277" i="2"/>
  <c r="F287" i="1" l="1"/>
  <c r="H287" i="1"/>
  <c r="C288" i="1"/>
  <c r="B289" i="1"/>
  <c r="E288" i="1"/>
  <c r="D288" i="1"/>
  <c r="D278" i="2"/>
  <c r="C277" i="2"/>
  <c r="AS277" i="2"/>
  <c r="B277" i="2"/>
  <c r="A276" i="2"/>
  <c r="AR276" i="2" s="1"/>
  <c r="C289" i="1" l="1"/>
  <c r="D289" i="1"/>
  <c r="E289" i="1"/>
  <c r="B290" i="1"/>
  <c r="A277" i="2"/>
  <c r="AR277" i="2" s="1"/>
  <c r="C278" i="2"/>
  <c r="B278" i="2"/>
  <c r="A278" i="2" s="1"/>
  <c r="AR278" i="2" s="1"/>
  <c r="AS278" i="2"/>
  <c r="D279" i="2"/>
  <c r="H288" i="1"/>
  <c r="F288" i="1"/>
  <c r="AW541" i="2"/>
  <c r="C290" i="1" l="1"/>
  <c r="B291" i="1"/>
  <c r="D290" i="1"/>
  <c r="E290" i="1"/>
  <c r="D280" i="2"/>
  <c r="AS279" i="2"/>
  <c r="B279" i="2"/>
  <c r="C279" i="2"/>
  <c r="H289" i="1"/>
  <c r="F289" i="1"/>
  <c r="AW542" i="2"/>
  <c r="B292" i="1" l="1"/>
  <c r="C291" i="1"/>
  <c r="E291" i="1"/>
  <c r="D291" i="1"/>
  <c r="A279" i="2"/>
  <c r="AR279" i="2" s="1"/>
  <c r="D281" i="2"/>
  <c r="AS280" i="2"/>
  <c r="C280" i="2"/>
  <c r="B280" i="2"/>
  <c r="F290" i="1"/>
  <c r="H290" i="1"/>
  <c r="AW543" i="2"/>
  <c r="AS281" i="2" l="1"/>
  <c r="B281" i="2"/>
  <c r="C281" i="2"/>
  <c r="D282" i="2"/>
  <c r="F291" i="1"/>
  <c r="H291" i="1"/>
  <c r="A280" i="2"/>
  <c r="AR280" i="2" s="1"/>
  <c r="D292" i="1"/>
  <c r="C292" i="1"/>
  <c r="B293" i="1"/>
  <c r="E292" i="1"/>
  <c r="AW544" i="2"/>
  <c r="C282" i="2" l="1"/>
  <c r="B282" i="2"/>
  <c r="D283" i="2"/>
  <c r="AS282" i="2"/>
  <c r="D293" i="1"/>
  <c r="E293" i="1"/>
  <c r="C293" i="1"/>
  <c r="B294" i="1"/>
  <c r="A281" i="2"/>
  <c r="AR281" i="2" s="1"/>
  <c r="F292" i="1"/>
  <c r="H292" i="1"/>
  <c r="AW545" i="2"/>
  <c r="A282" i="2" l="1"/>
  <c r="AR282" i="2" s="1"/>
  <c r="E294" i="1"/>
  <c r="B295" i="1"/>
  <c r="C294" i="1"/>
  <c r="D294" i="1"/>
  <c r="H293" i="1"/>
  <c r="F293" i="1"/>
  <c r="C283" i="2"/>
  <c r="D284" i="2"/>
  <c r="B283" i="2"/>
  <c r="AS283" i="2"/>
  <c r="H294" i="1" l="1"/>
  <c r="F294" i="1"/>
  <c r="E295" i="1"/>
  <c r="C295" i="1"/>
  <c r="D295" i="1"/>
  <c r="B296" i="1"/>
  <c r="AS284" i="2"/>
  <c r="D285" i="2"/>
  <c r="C284" i="2"/>
  <c r="B284" i="2"/>
  <c r="A283" i="2"/>
  <c r="AR283" i="2" s="1"/>
  <c r="A284" i="2" l="1"/>
  <c r="AR284" i="2" s="1"/>
  <c r="D296" i="1"/>
  <c r="E296" i="1"/>
  <c r="C296" i="1"/>
  <c r="B297" i="1"/>
  <c r="F295" i="1"/>
  <c r="H295" i="1"/>
  <c r="D286" i="2"/>
  <c r="B285" i="2"/>
  <c r="C285" i="2"/>
  <c r="AS285" i="2"/>
  <c r="A285" i="2" l="1"/>
  <c r="AR285" i="2" s="1"/>
  <c r="D297" i="1"/>
  <c r="B298" i="1"/>
  <c r="C297" i="1"/>
  <c r="E297" i="1"/>
  <c r="C286" i="2"/>
  <c r="B286" i="2"/>
  <c r="AS286" i="2"/>
  <c r="D287" i="2"/>
  <c r="H296" i="1"/>
  <c r="F296" i="1"/>
  <c r="A286" i="2" l="1"/>
  <c r="AR286" i="2" s="1"/>
  <c r="D288" i="2"/>
  <c r="B287" i="2"/>
  <c r="C287" i="2"/>
  <c r="AS287" i="2"/>
  <c r="F297" i="1"/>
  <c r="H297" i="1"/>
  <c r="C298" i="1"/>
  <c r="E298" i="1"/>
  <c r="D298" i="1"/>
  <c r="B299" i="1"/>
  <c r="AW546" i="2"/>
  <c r="F298" i="1" l="1"/>
  <c r="H298" i="1"/>
  <c r="A287" i="2"/>
  <c r="AR287" i="2" s="1"/>
  <c r="E299" i="1"/>
  <c r="C299" i="1"/>
  <c r="B300" i="1"/>
  <c r="D299" i="1"/>
  <c r="AS288" i="2"/>
  <c r="B288" i="2"/>
  <c r="C288" i="2"/>
  <c r="D289" i="2"/>
  <c r="A288" i="2" l="1"/>
  <c r="AR288" i="2" s="1"/>
  <c r="D300" i="1"/>
  <c r="B301" i="1"/>
  <c r="C300" i="1"/>
  <c r="E300" i="1"/>
  <c r="H299" i="1"/>
  <c r="F299" i="1"/>
  <c r="AS289" i="2"/>
  <c r="B289" i="2"/>
  <c r="C289" i="2"/>
  <c r="D290" i="2"/>
  <c r="AW547" i="2"/>
  <c r="A289" i="2" l="1"/>
  <c r="AR289" i="2" s="1"/>
  <c r="F300" i="1"/>
  <c r="H300" i="1"/>
  <c r="C290" i="2"/>
  <c r="AS290" i="2"/>
  <c r="B290" i="2"/>
  <c r="D291" i="2"/>
  <c r="C301" i="1"/>
  <c r="B302" i="1"/>
  <c r="E301" i="1"/>
  <c r="D301" i="1"/>
  <c r="A290" i="2" l="1"/>
  <c r="AR290" i="2" s="1"/>
  <c r="E302" i="1"/>
  <c r="C302" i="1"/>
  <c r="B303" i="1"/>
  <c r="D302" i="1"/>
  <c r="C291" i="2"/>
  <c r="D292" i="2"/>
  <c r="AS291" i="2"/>
  <c r="B291" i="2"/>
  <c r="H301" i="1"/>
  <c r="F301" i="1"/>
  <c r="AW548" i="2"/>
  <c r="A291" i="2" l="1"/>
  <c r="AR291" i="2" s="1"/>
  <c r="F302" i="1"/>
  <c r="H302" i="1"/>
  <c r="D293" i="2"/>
  <c r="AS292" i="2"/>
  <c r="C292" i="2"/>
  <c r="B292" i="2"/>
  <c r="E303" i="1"/>
  <c r="D303" i="1"/>
  <c r="B304" i="1"/>
  <c r="C303" i="1"/>
  <c r="A292" i="2" l="1"/>
  <c r="AR292" i="2" s="1"/>
  <c r="F303" i="1"/>
  <c r="H303" i="1"/>
  <c r="B293" i="2"/>
  <c r="C293" i="2"/>
  <c r="AS293" i="2"/>
  <c r="D294" i="2"/>
  <c r="D304" i="1"/>
  <c r="C304" i="1"/>
  <c r="E304" i="1"/>
  <c r="B305" i="1"/>
  <c r="AW549" i="2"/>
  <c r="A293" i="2" l="1"/>
  <c r="AR293" i="2" s="1"/>
  <c r="C305" i="1"/>
  <c r="B306" i="1"/>
  <c r="E305" i="1"/>
  <c r="D305" i="1"/>
  <c r="H304" i="1"/>
  <c r="F304" i="1"/>
  <c r="D295" i="2"/>
  <c r="C294" i="2"/>
  <c r="B294" i="2"/>
  <c r="AS294" i="2"/>
  <c r="B295" i="2" l="1"/>
  <c r="AS295" i="2"/>
  <c r="D296" i="2"/>
  <c r="C295" i="2"/>
  <c r="C306" i="1"/>
  <c r="B307" i="1"/>
  <c r="E306" i="1"/>
  <c r="D306" i="1"/>
  <c r="A294" i="2"/>
  <c r="AR294" i="2" s="1"/>
  <c r="F305" i="1"/>
  <c r="H305" i="1"/>
  <c r="AW550" i="2"/>
  <c r="A295" i="2" l="1"/>
  <c r="AR295" i="2" s="1"/>
  <c r="F306" i="1"/>
  <c r="H306" i="1"/>
  <c r="D307" i="1"/>
  <c r="C307" i="1"/>
  <c r="E307" i="1"/>
  <c r="B308" i="1"/>
  <c r="B296" i="2"/>
  <c r="AS296" i="2"/>
  <c r="D297" i="2"/>
  <c r="C296" i="2"/>
  <c r="AW551" i="2"/>
  <c r="A296" i="2" l="1"/>
  <c r="AR296" i="2" s="1"/>
  <c r="B297" i="2"/>
  <c r="C297" i="2"/>
  <c r="D298" i="2"/>
  <c r="AS297" i="2"/>
  <c r="B309" i="1"/>
  <c r="E308" i="1"/>
  <c r="D308" i="1"/>
  <c r="C308" i="1"/>
  <c r="F307" i="1"/>
  <c r="H307" i="1"/>
  <c r="A297" i="2" l="1"/>
  <c r="AR297" i="2" s="1"/>
  <c r="H308" i="1"/>
  <c r="F308" i="1"/>
  <c r="E309" i="1"/>
  <c r="D309" i="1"/>
  <c r="B310" i="1"/>
  <c r="C309" i="1"/>
  <c r="C298" i="2"/>
  <c r="D299" i="2"/>
  <c r="B298" i="2"/>
  <c r="AS298" i="2"/>
  <c r="AW552" i="2"/>
  <c r="A298" i="2" l="1"/>
  <c r="AR298" i="2" s="1"/>
  <c r="H309" i="1"/>
  <c r="F309" i="1"/>
  <c r="B299" i="2"/>
  <c r="D300" i="2"/>
  <c r="AS299" i="2"/>
  <c r="C299" i="2"/>
  <c r="B311" i="1"/>
  <c r="D310" i="1"/>
  <c r="E310" i="1"/>
  <c r="C310" i="1"/>
  <c r="A299" i="2" l="1"/>
  <c r="AR299" i="2" s="1"/>
  <c r="B312" i="1"/>
  <c r="D311" i="1"/>
  <c r="C311" i="1"/>
  <c r="E311" i="1"/>
  <c r="AS300" i="2"/>
  <c r="C300" i="2"/>
  <c r="B300" i="2"/>
  <c r="A300" i="2" s="1"/>
  <c r="AR300" i="2" s="1"/>
  <c r="D301" i="2"/>
  <c r="F310" i="1"/>
  <c r="H310" i="1"/>
  <c r="AW553" i="2"/>
  <c r="C312" i="1" l="1"/>
  <c r="D312" i="1"/>
  <c r="E312" i="1"/>
  <c r="B313" i="1"/>
  <c r="AS301" i="2"/>
  <c r="D302" i="2"/>
  <c r="C301" i="2"/>
  <c r="B301" i="2"/>
  <c r="F311" i="1"/>
  <c r="H311" i="1"/>
  <c r="C302" i="2" l="1"/>
  <c r="B302" i="2"/>
  <c r="AS302" i="2"/>
  <c r="D303" i="2"/>
  <c r="H312" i="1"/>
  <c r="F312" i="1"/>
  <c r="E313" i="1"/>
  <c r="D313" i="1"/>
  <c r="B314" i="1"/>
  <c r="C313" i="1"/>
  <c r="A301" i="2"/>
  <c r="AR301" i="2" s="1"/>
  <c r="AW554" i="2"/>
  <c r="AW555" i="2"/>
  <c r="B315" i="1" l="1"/>
  <c r="E314" i="1"/>
  <c r="D314" i="1"/>
  <c r="C314" i="1"/>
  <c r="C303" i="2"/>
  <c r="AS303" i="2"/>
  <c r="D304" i="2"/>
  <c r="B303" i="2"/>
  <c r="F313" i="1"/>
  <c r="H313" i="1"/>
  <c r="A302" i="2"/>
  <c r="AR302" i="2" s="1"/>
  <c r="A303" i="2" l="1"/>
  <c r="AR303" i="2" s="1"/>
  <c r="E315" i="1"/>
  <c r="C315" i="1"/>
  <c r="B316" i="1"/>
  <c r="D315" i="1"/>
  <c r="D305" i="2"/>
  <c r="C304" i="2"/>
  <c r="AS304" i="2"/>
  <c r="B304" i="2"/>
  <c r="H314" i="1"/>
  <c r="F314" i="1"/>
  <c r="A304" i="2" l="1"/>
  <c r="AR304" i="2" s="1"/>
  <c r="H315" i="1"/>
  <c r="F315" i="1"/>
  <c r="AS305" i="2"/>
  <c r="D306" i="2"/>
  <c r="C305" i="2"/>
  <c r="B305" i="2"/>
  <c r="A305" i="2" s="1"/>
  <c r="AR305" i="2" s="1"/>
  <c r="E316" i="1"/>
  <c r="C316" i="1"/>
  <c r="D316" i="1"/>
  <c r="B317" i="1"/>
  <c r="AW556" i="2"/>
  <c r="AW557" i="2"/>
  <c r="H316" i="1" l="1"/>
  <c r="F316" i="1"/>
  <c r="B306" i="2"/>
  <c r="C306" i="2"/>
  <c r="AS306" i="2"/>
  <c r="D307" i="2"/>
  <c r="D317" i="1"/>
  <c r="E317" i="1"/>
  <c r="B318" i="1"/>
  <c r="C317" i="1"/>
  <c r="AW558" i="2"/>
  <c r="A306" i="2" l="1"/>
  <c r="AR306" i="2" s="1"/>
  <c r="C318" i="1"/>
  <c r="B319" i="1"/>
  <c r="E318" i="1"/>
  <c r="D318" i="1"/>
  <c r="AS307" i="2"/>
  <c r="C307" i="2"/>
  <c r="D308" i="2"/>
  <c r="B307" i="2"/>
  <c r="H317" i="1"/>
  <c r="F317" i="1"/>
  <c r="A307" i="2" l="1"/>
  <c r="AR307" i="2" s="1"/>
  <c r="H318" i="1"/>
  <c r="F318" i="1"/>
  <c r="AS308" i="2"/>
  <c r="C308" i="2"/>
  <c r="D309" i="2"/>
  <c r="B308" i="2"/>
  <c r="B320" i="1"/>
  <c r="C319" i="1"/>
  <c r="E319" i="1"/>
  <c r="D319" i="1"/>
  <c r="AW559" i="2"/>
  <c r="BH523" i="2"/>
  <c r="BH547" i="2"/>
  <c r="AW609" i="2"/>
  <c r="BH517" i="2"/>
  <c r="AW670" i="2"/>
  <c r="BH324" i="2"/>
  <c r="BH579" i="2"/>
  <c r="BH545" i="2"/>
  <c r="BH494" i="2"/>
  <c r="AW876" i="2"/>
  <c r="AW901" i="2"/>
  <c r="AW599" i="2"/>
  <c r="BH461" i="2"/>
  <c r="BH425" i="2"/>
  <c r="AW663" i="2"/>
  <c r="BH374" i="2"/>
  <c r="BH492" i="2"/>
  <c r="BH338" i="2"/>
  <c r="BH498" i="2"/>
  <c r="AW943" i="2"/>
  <c r="BH326" i="2"/>
  <c r="AW572" i="2"/>
  <c r="AW818" i="2"/>
  <c r="AW561" i="2"/>
  <c r="BH480" i="2"/>
  <c r="BH541" i="2"/>
  <c r="AW601" i="2"/>
  <c r="BH393" i="2"/>
  <c r="BH382" i="2"/>
  <c r="AW950" i="2"/>
  <c r="BH454" i="2"/>
  <c r="AW659" i="2"/>
  <c r="BH651" i="2"/>
  <c r="BH304" i="2"/>
  <c r="AW926" i="2"/>
  <c r="AW602" i="2"/>
  <c r="AW727" i="2"/>
  <c r="AW736" i="2"/>
  <c r="BH531" i="2"/>
  <c r="AW579" i="2"/>
  <c r="AW658" i="2"/>
  <c r="BH306" i="2"/>
  <c r="BH466" i="2"/>
  <c r="AW854" i="2"/>
  <c r="BH585" i="2"/>
  <c r="BH567" i="2"/>
  <c r="BH610" i="2"/>
  <c r="AW771" i="2"/>
  <c r="BH506" i="2"/>
  <c r="AW577" i="2"/>
  <c r="BH462" i="2"/>
  <c r="BH432" i="2"/>
  <c r="AW916" i="2"/>
  <c r="BH562" i="2"/>
  <c r="BH573" i="2"/>
  <c r="AW949" i="2"/>
  <c r="BH496" i="2"/>
  <c r="AW866" i="2"/>
  <c r="AW938" i="2"/>
  <c r="AW666" i="2"/>
  <c r="BH621" i="2"/>
  <c r="AW923" i="2"/>
  <c r="BH370" i="2"/>
  <c r="AW755" i="2"/>
  <c r="BH318" i="2"/>
  <c r="AW678" i="2"/>
  <c r="BH426" i="2"/>
  <c r="BH344" i="2"/>
  <c r="BH376" i="2"/>
  <c r="AW891" i="2"/>
  <c r="BH330" i="2"/>
  <c r="AW821" i="2"/>
  <c r="AW781" i="2"/>
  <c r="AW773" i="2"/>
  <c r="AW840" i="2"/>
  <c r="BH527" i="2"/>
  <c r="BH664" i="2"/>
  <c r="AW568" i="2"/>
  <c r="BT338" i="2"/>
  <c r="AW905" i="2"/>
  <c r="AW825" i="2"/>
  <c r="BH455" i="2"/>
  <c r="AW786" i="2"/>
  <c r="AW804" i="2"/>
  <c r="BH628" i="2"/>
  <c r="BH637" i="2"/>
  <c r="BH533" i="2"/>
  <c r="AW824" i="2"/>
  <c r="AW860" i="2"/>
  <c r="BH653" i="2"/>
  <c r="BH598" i="2"/>
  <c r="AW764" i="2"/>
  <c r="BH564" i="2"/>
  <c r="AW694" i="2"/>
  <c r="BH394" i="2"/>
  <c r="BH342" i="2"/>
  <c r="AW847" i="2"/>
  <c r="AW881" i="2"/>
  <c r="BH401" i="2"/>
  <c r="BH511" i="2"/>
  <c r="BH476" i="2"/>
  <c r="AW835" i="2"/>
  <c r="AW714" i="2"/>
  <c r="AW766" i="2"/>
  <c r="AW842" i="2"/>
  <c r="BH504" i="2"/>
  <c r="AW899" i="2"/>
  <c r="AW919" i="2"/>
  <c r="BH341" i="2"/>
  <c r="AW759" i="2"/>
  <c r="AW677" i="2"/>
  <c r="AW856" i="2"/>
  <c r="AW684" i="2"/>
  <c r="BH408" i="2"/>
  <c r="BH475" i="2"/>
  <c r="BH582" i="2"/>
  <c r="AW633" i="2"/>
  <c r="AW648" i="2"/>
  <c r="BH398" i="2"/>
  <c r="BH666" i="2"/>
  <c r="AW682" i="2"/>
  <c r="AW807" i="2"/>
  <c r="AW760" i="2"/>
  <c r="BH520" i="2"/>
  <c r="AW908" i="2"/>
  <c r="BH453" i="2"/>
  <c r="BH675" i="2"/>
  <c r="BH635" i="2"/>
  <c r="AW718" i="2"/>
  <c r="BH538" i="2"/>
  <c r="BH584" i="2"/>
  <c r="BH373" i="2"/>
  <c r="BH442" i="2"/>
  <c r="AW741" i="2"/>
  <c r="BH516" i="2"/>
  <c r="BH611" i="2"/>
  <c r="BH502" i="2"/>
  <c r="BH464" i="2"/>
  <c r="BH493" i="2"/>
  <c r="BH422" i="2"/>
  <c r="AW757" i="2"/>
  <c r="AW844" i="2"/>
  <c r="BH347" i="2"/>
  <c r="AW743" i="2"/>
  <c r="BH624" i="2"/>
  <c r="AW887" i="2"/>
  <c r="BH438" i="2"/>
  <c r="BH433" i="2"/>
  <c r="AW830" i="2"/>
  <c r="AW861" i="2"/>
  <c r="AW864" i="2"/>
  <c r="BH457" i="2"/>
  <c r="BH439" i="2"/>
  <c r="AW733" i="2"/>
  <c r="BH448" i="2"/>
  <c r="BH325" i="2"/>
  <c r="BH614" i="2"/>
  <c r="BH530" i="2"/>
  <c r="AW671" i="2"/>
  <c r="BH412" i="2"/>
  <c r="AW883" i="2"/>
  <c r="BH335" i="2"/>
  <c r="BH539" i="2"/>
  <c r="AW885" i="2"/>
  <c r="BH668" i="2"/>
  <c r="BH608" i="2"/>
  <c r="BH549" i="2"/>
  <c r="BH463" i="2"/>
  <c r="BH363" i="2"/>
  <c r="AW646" i="2"/>
  <c r="AW610" i="2"/>
  <c r="AW958" i="2"/>
  <c r="AW725" i="2"/>
  <c r="AW806" i="2"/>
  <c r="BH400" i="2"/>
  <c r="BH501" i="2"/>
  <c r="AW738" i="2"/>
  <c r="BH674" i="2"/>
  <c r="BH489" i="2"/>
  <c r="AW849" i="2"/>
  <c r="AW730" i="2"/>
  <c r="BH550" i="2"/>
  <c r="BH606" i="2"/>
  <c r="BH613" i="2"/>
  <c r="BH497" i="2"/>
  <c r="AW838" i="2"/>
  <c r="AW600" i="2"/>
  <c r="AW751" i="2"/>
  <c r="AW566" i="2"/>
  <c r="AW653" i="2"/>
  <c r="BH434" i="2"/>
  <c r="AW563" i="2"/>
  <c r="BH644" i="2"/>
  <c r="AW829" i="2"/>
  <c r="BH524" i="2"/>
  <c r="AW869" i="2"/>
  <c r="AW779" i="2"/>
  <c r="BH680" i="2"/>
  <c r="BH468" i="2"/>
  <c r="AW604" i="2"/>
  <c r="AW637" i="2"/>
  <c r="BH648" i="2"/>
  <c r="AW793" i="2"/>
  <c r="AW839" i="2"/>
  <c r="BH349" i="2"/>
  <c r="AW699" i="2"/>
  <c r="BH437" i="2"/>
  <c r="BH589" i="2"/>
  <c r="AW895" i="2"/>
  <c r="BH303" i="2"/>
  <c r="AW957" i="2"/>
  <c r="AW937" i="2"/>
  <c r="BH578" i="2"/>
  <c r="AW853" i="2"/>
  <c r="AW822" i="2"/>
  <c r="BH650" i="2"/>
  <c r="BH605" i="2"/>
  <c r="BH460" i="2"/>
  <c r="BH658" i="2"/>
  <c r="BH386" i="2"/>
  <c r="AW606" i="2"/>
  <c r="BH546" i="2"/>
  <c r="AW814" i="2"/>
  <c r="AW820" i="2"/>
  <c r="AW756" i="2"/>
  <c r="AW817" i="2"/>
  <c r="BH509" i="2"/>
  <c r="AW641" i="2"/>
  <c r="BH467" i="2"/>
  <c r="BH351" i="2"/>
  <c r="BH420" i="2"/>
  <c r="AW792" i="2"/>
  <c r="BH409" i="2"/>
  <c r="AW810" i="2"/>
  <c r="AW582" i="2"/>
  <c r="AW596" i="2"/>
  <c r="AW936" i="2"/>
  <c r="AW874" i="2"/>
  <c r="BH555" i="2"/>
  <c r="AW632" i="2"/>
  <c r="AW603" i="2"/>
  <c r="AW890" i="2"/>
  <c r="BH307" i="2"/>
  <c r="AW927" i="2"/>
  <c r="BH427" i="2"/>
  <c r="AW660" i="2"/>
  <c r="AW710" i="2"/>
  <c r="BH369" i="2"/>
  <c r="AW761" i="2"/>
  <c r="BH662" i="2"/>
  <c r="BH383" i="2"/>
  <c r="BH632" i="2"/>
  <c r="AW769" i="2"/>
  <c r="BH447" i="2"/>
  <c r="AW615" i="2"/>
  <c r="AW845" i="2"/>
  <c r="AW922" i="2"/>
  <c r="BH421" i="2"/>
  <c r="BH343" i="2"/>
  <c r="BH423" i="2"/>
  <c r="BH336" i="2"/>
  <c r="BH305" i="2"/>
  <c r="BH595" i="2"/>
  <c r="BH337" i="2"/>
  <c r="AW618" i="2"/>
  <c r="AW888" i="2"/>
  <c r="BH329" i="2"/>
  <c r="AW655" i="2"/>
  <c r="AW917" i="2"/>
  <c r="AW584" i="2"/>
  <c r="BH471" i="2"/>
  <c r="BH411" i="2"/>
  <c r="AW585" i="2"/>
  <c r="BH319" i="2"/>
  <c r="AW581" i="2"/>
  <c r="BH510" i="2"/>
  <c r="BH634" i="2"/>
  <c r="AW607" i="2"/>
  <c r="AW580" i="2"/>
  <c r="BH360" i="2"/>
  <c r="AW739" i="2"/>
  <c r="BH536" i="2"/>
  <c r="AW642" i="2"/>
  <c r="BH528" i="2"/>
  <c r="AW574" i="2"/>
  <c r="BH535" i="2"/>
  <c r="AW799" i="2"/>
  <c r="AW685" i="2"/>
  <c r="AW723" i="2"/>
  <c r="AW629" i="2"/>
  <c r="BH607" i="2"/>
  <c r="AW791" i="2"/>
  <c r="BH587" i="2"/>
  <c r="AW712" i="2"/>
  <c r="BH525" i="2"/>
  <c r="BH499" i="2"/>
  <c r="AW907" i="2"/>
  <c r="AW746" i="2"/>
  <c r="AW893" i="2"/>
  <c r="BH316" i="2"/>
  <c r="AW621" i="2"/>
  <c r="AW867" i="2"/>
  <c r="AW750" i="2"/>
  <c r="AW683" i="2"/>
  <c r="AW940" i="2"/>
  <c r="AW944" i="2"/>
  <c r="BH446" i="2"/>
  <c r="AW729" i="2"/>
  <c r="BH348" i="2"/>
  <c r="AW703" i="2"/>
  <c r="AW770" i="2"/>
  <c r="AW583" i="2"/>
  <c r="BH574" i="2"/>
  <c r="BH419" i="2"/>
  <c r="BH451" i="2"/>
  <c r="AW732" i="2"/>
  <c r="AW742" i="2"/>
  <c r="BH392" i="2"/>
  <c r="AW704" i="2"/>
  <c r="AW833" i="2"/>
  <c r="AW689" i="2"/>
  <c r="BH649" i="2"/>
  <c r="AW720" i="2"/>
  <c r="BH609" i="2"/>
  <c r="BH355" i="2"/>
  <c r="BH655" i="2"/>
  <c r="AW880" i="2"/>
  <c r="BH682" i="2"/>
  <c r="BH366" i="2"/>
  <c r="BH503" i="2"/>
  <c r="AW613" i="2"/>
  <c r="AW886" i="2"/>
  <c r="AW673" i="2"/>
  <c r="BH415" i="2"/>
  <c r="AW928" i="2"/>
  <c r="BH576" i="2"/>
  <c r="BH441" i="2"/>
  <c r="BH601" i="2"/>
  <c r="BH313" i="2"/>
  <c r="AW698" i="2"/>
  <c r="AW794" i="2"/>
  <c r="AW716" i="2"/>
  <c r="BH581" i="2"/>
  <c r="AW724" i="2"/>
  <c r="BH665" i="2"/>
  <c r="BH354" i="2"/>
  <c r="AW897" i="2"/>
  <c r="BH672" i="2"/>
  <c r="AW918" i="2"/>
  <c r="BH640" i="2"/>
  <c r="BH553" i="2"/>
  <c r="BH551" i="2"/>
  <c r="AW693" i="2"/>
  <c r="BH617" i="2"/>
  <c r="BH390" i="2"/>
  <c r="AW765" i="2"/>
  <c r="AW731" i="2"/>
  <c r="AW924" i="2"/>
  <c r="AW921" i="2"/>
  <c r="AW752" i="2"/>
  <c r="AW941" i="2"/>
  <c r="BH387" i="2"/>
  <c r="AW812" i="2"/>
  <c r="AW676" i="2"/>
  <c r="AW862" i="2"/>
  <c r="AW783" i="2"/>
  <c r="AW656" i="2"/>
  <c r="BH332" i="2"/>
  <c r="BH359" i="2"/>
  <c r="AW875" i="2"/>
  <c r="AW686" i="2"/>
  <c r="AW933" i="2"/>
  <c r="BH519" i="2"/>
  <c r="AW650" i="2"/>
  <c r="AW564" i="2"/>
  <c r="AW879" i="2"/>
  <c r="AW749" i="2"/>
  <c r="BH357" i="2"/>
  <c r="BH452" i="2"/>
  <c r="AW910" i="2"/>
  <c r="AW630" i="2"/>
  <c r="AW573" i="2"/>
  <c r="BH417" i="2"/>
  <c r="AW590" i="2"/>
  <c r="BH522" i="2"/>
  <c r="BH482" i="2"/>
  <c r="BH667" i="2"/>
  <c r="BH395" i="2"/>
  <c r="AW690" i="2"/>
  <c r="AW688" i="2"/>
  <c r="BH612" i="2"/>
  <c r="BH334" i="2"/>
  <c r="BH424" i="2"/>
  <c r="BH676" i="2"/>
  <c r="BH529" i="2"/>
  <c r="AW616" i="2"/>
  <c r="BH465" i="2"/>
  <c r="AW775" i="2"/>
  <c r="AW705" i="2"/>
  <c r="BH472" i="2"/>
  <c r="BH450" i="2"/>
  <c r="AW784" i="2"/>
  <c r="AW711" i="2"/>
  <c r="BH558" i="2"/>
  <c r="AW593" i="2"/>
  <c r="AW789" i="2"/>
  <c r="AW567" i="2"/>
  <c r="BH435" i="2"/>
  <c r="AW701" i="2"/>
  <c r="AW707" i="2"/>
  <c r="AW758" i="2"/>
  <c r="BH362" i="2"/>
  <c r="BH590" i="2"/>
  <c r="AW816" i="2"/>
  <c r="BH588" i="2"/>
  <c r="AW889" i="2"/>
  <c r="BH339" i="2"/>
  <c r="BH353" i="2"/>
  <c r="BH647" i="2"/>
  <c r="AW753" i="2"/>
  <c r="BH660" i="2"/>
  <c r="BH593" i="2"/>
  <c r="BH563" i="2"/>
  <c r="AW669" i="2"/>
  <c r="BH625" i="2"/>
  <c r="BH641" i="2"/>
  <c r="BH659" i="2"/>
  <c r="BH646" i="2"/>
  <c r="AW672" i="2"/>
  <c r="BH406" i="2"/>
  <c r="AW892" i="2"/>
  <c r="BH678" i="2"/>
  <c r="AW787" i="2"/>
  <c r="BH317" i="2"/>
  <c r="BH431" i="2"/>
  <c r="AW780" i="2"/>
  <c r="AW778" i="2"/>
  <c r="AW706" i="2"/>
  <c r="AW722" i="2"/>
  <c r="BH440" i="2"/>
  <c r="BH405" i="2"/>
  <c r="BH367" i="2"/>
  <c r="AW930" i="2"/>
  <c r="BH540" i="2"/>
  <c r="BH410" i="2"/>
  <c r="AW634" i="2"/>
  <c r="AW674" i="2"/>
  <c r="AW865" i="2"/>
  <c r="BH513" i="2"/>
  <c r="BH308" i="2"/>
  <c r="AW748" i="2"/>
  <c r="BH594" i="2"/>
  <c r="BH622" i="2"/>
  <c r="AW575" i="2"/>
  <c r="AW900" i="2"/>
  <c r="AW740" i="2"/>
  <c r="BH403" i="2"/>
  <c r="AW668" i="2"/>
  <c r="AW819" i="2"/>
  <c r="BH526" i="2"/>
  <c r="AW904" i="2"/>
  <c r="AW719" i="2"/>
  <c r="AW903" i="2"/>
  <c r="BH508" i="2"/>
  <c r="AW657" i="2"/>
  <c r="AW774" i="2"/>
  <c r="AW665" i="2"/>
  <c r="BH380" i="2"/>
  <c r="AW851" i="2"/>
  <c r="BH629" i="2"/>
  <c r="BH483" i="2"/>
  <c r="AW654" i="2"/>
  <c r="BH311" i="2"/>
  <c r="BH322" i="2"/>
  <c r="BH515" i="2"/>
  <c r="BH314" i="2"/>
  <c r="AW735" i="2"/>
  <c r="AW882" i="2"/>
  <c r="AW894" i="2"/>
  <c r="AW692" i="2"/>
  <c r="BH356" i="2"/>
  <c r="BH583" i="2"/>
  <c r="BH333" i="2"/>
  <c r="BH556" i="2"/>
  <c r="AW871" i="2"/>
  <c r="BH315" i="2"/>
  <c r="BH473" i="2"/>
  <c r="BH361" i="2"/>
  <c r="AW745" i="2"/>
  <c r="AW855" i="2"/>
  <c r="BH391" i="2"/>
  <c r="BH554" i="2"/>
  <c r="BH372" i="2"/>
  <c r="AW726" i="2"/>
  <c r="AW696" i="2"/>
  <c r="BH575" i="2"/>
  <c r="AW713" i="2"/>
  <c r="AW625" i="2"/>
  <c r="AW763" i="2"/>
  <c r="BH309" i="2"/>
  <c r="BH371" i="2"/>
  <c r="BH487" i="2"/>
  <c r="AW953" i="2"/>
  <c r="AW623" i="2"/>
  <c r="BH561" i="2"/>
  <c r="BH385" i="2"/>
  <c r="AW639" i="2"/>
  <c r="BH514" i="2"/>
  <c r="BH350" i="2"/>
  <c r="BH378" i="2"/>
  <c r="AW913" i="2"/>
  <c r="AW790" i="2"/>
  <c r="BH548" i="2"/>
  <c r="AW857" i="2"/>
  <c r="BH491" i="2"/>
  <c r="AW697" i="2"/>
  <c r="BH346" i="2"/>
  <c r="BH671" i="2"/>
  <c r="AW560" i="2"/>
  <c r="AW638" i="2"/>
  <c r="AW620" i="2"/>
  <c r="BH488" i="2"/>
  <c r="AW873" i="2"/>
  <c r="AW858" i="2"/>
  <c r="AW947" i="2"/>
  <c r="AW772" i="2"/>
  <c r="AW788" i="2"/>
  <c r="AW932" i="2"/>
  <c r="AW832" i="2"/>
  <c r="BH459" i="2"/>
  <c r="BH352" i="2"/>
  <c r="AW612" i="2"/>
  <c r="BH600" i="2"/>
  <c r="AW662" i="2"/>
  <c r="AW872" i="2"/>
  <c r="AW565" i="2"/>
  <c r="BH677" i="2"/>
  <c r="BH331" i="2"/>
  <c r="BH312" i="2"/>
  <c r="BH364" i="2"/>
  <c r="AW837" i="2"/>
  <c r="BH485" i="2"/>
  <c r="AW801" i="2"/>
  <c r="AW841" i="2"/>
  <c r="AW617" i="2"/>
  <c r="AW667" i="2"/>
  <c r="BH320" i="2"/>
  <c r="AW754" i="2"/>
  <c r="AW598" i="2"/>
  <c r="BH429" i="2"/>
  <c r="BH505" i="2"/>
  <c r="AW942" i="2"/>
  <c r="AW803" i="2"/>
  <c r="BH643" i="2"/>
  <c r="AW589" i="2"/>
  <c r="BH449" i="2"/>
  <c r="BH389" i="2"/>
  <c r="AW836" i="2"/>
  <c r="AW715" i="2"/>
  <c r="BH444" i="2"/>
  <c r="BH456" i="2"/>
  <c r="BH681" i="2"/>
  <c r="AW767" i="2"/>
  <c r="AW594" i="2"/>
  <c r="AW578" i="2"/>
  <c r="BH631" i="2"/>
  <c r="AW929" i="2"/>
  <c r="BH481" i="2"/>
  <c r="AW681" i="2"/>
  <c r="AW776" i="2"/>
  <c r="BH413" i="2"/>
  <c r="AW645" i="2"/>
  <c r="AW622" i="2"/>
  <c r="AW624" i="2"/>
  <c r="AW649" i="2"/>
  <c r="AW680" i="2"/>
  <c r="BH388" i="2"/>
  <c r="AW878" i="2"/>
  <c r="AW811" i="2"/>
  <c r="BH623" i="2"/>
  <c r="AW931" i="2"/>
  <c r="AW843" i="2"/>
  <c r="AW619" i="2"/>
  <c r="AW661" i="2"/>
  <c r="AW805" i="2"/>
  <c r="BH327" i="2"/>
  <c r="AW956" i="2"/>
  <c r="AW834" i="2"/>
  <c r="BH474" i="2"/>
  <c r="BH572" i="2"/>
  <c r="AW586" i="2"/>
  <c r="AW935" i="2"/>
  <c r="AW570" i="2"/>
  <c r="BH557" i="2"/>
  <c r="AW960" i="2"/>
  <c r="AW952" i="2"/>
  <c r="AW576" i="2"/>
  <c r="AW717" i="2"/>
  <c r="BH596" i="2"/>
  <c r="BH469" i="2"/>
  <c r="AW852" i="2"/>
  <c r="BH543" i="2"/>
  <c r="AW734" i="2"/>
  <c r="AW588" i="2"/>
  <c r="AW906" i="2"/>
  <c r="BH673" i="2"/>
  <c r="AW695" i="2"/>
  <c r="AW643" i="2"/>
  <c r="BH445" i="2"/>
  <c r="AW562" i="2"/>
  <c r="BT339" i="2"/>
  <c r="BH537" i="2"/>
  <c r="BH568" i="2"/>
  <c r="BH490" i="2"/>
  <c r="AW611" i="2"/>
  <c r="BH321" i="2"/>
  <c r="BH604" i="2"/>
  <c r="AW777" i="2"/>
  <c r="AW635" i="2"/>
  <c r="AW700" i="2"/>
  <c r="BH580" i="2"/>
  <c r="AW614" i="2"/>
  <c r="AW959" i="2"/>
  <c r="AW914" i="2"/>
  <c r="BH627" i="2"/>
  <c r="AW827" i="2"/>
  <c r="AW870" i="2"/>
  <c r="AW863" i="2"/>
  <c r="BH626" i="2"/>
  <c r="AW651" i="2"/>
  <c r="BH571" i="2"/>
  <c r="AW877" i="2"/>
  <c r="BH560" i="2"/>
  <c r="BH656" i="2"/>
  <c r="BH436" i="2"/>
  <c r="BH544" i="2"/>
  <c r="BH616" i="2"/>
  <c r="AW826" i="2"/>
  <c r="BH602" i="2"/>
  <c r="AW626" i="2"/>
  <c r="AW728" i="2"/>
  <c r="AW591" i="2"/>
  <c r="AW800" i="2"/>
  <c r="BH379" i="2"/>
  <c r="BH570" i="2"/>
  <c r="AW785" i="2"/>
  <c r="AW721" i="2"/>
  <c r="BH577" i="2"/>
  <c r="AW945" i="2"/>
  <c r="AW828" i="2"/>
  <c r="AW647" i="2"/>
  <c r="BH377" i="2"/>
  <c r="BH618" i="2"/>
  <c r="AW939" i="2"/>
  <c r="AW737" i="2"/>
  <c r="AW687" i="2"/>
  <c r="AW691" i="2"/>
  <c r="AW815" i="2"/>
  <c r="BH470" i="2"/>
  <c r="BH486" i="2"/>
  <c r="BH500" i="2"/>
  <c r="AW909" i="2"/>
  <c r="BH443" i="2"/>
  <c r="AW795" i="2"/>
  <c r="AW652" i="2"/>
  <c r="AW587" i="2"/>
  <c r="AW850" i="2"/>
  <c r="BH592" i="2"/>
  <c r="BH495" i="2"/>
  <c r="BH384" i="2"/>
  <c r="AW664" i="2"/>
  <c r="AW796" i="2"/>
  <c r="BP338" i="2"/>
  <c r="BH542" i="2"/>
  <c r="BH507" i="2"/>
  <c r="AW948" i="2"/>
  <c r="BH418" i="2"/>
  <c r="AW569" i="2"/>
  <c r="AW782" i="2"/>
  <c r="BH654" i="2"/>
  <c r="AW708" i="2"/>
  <c r="AW925" i="2"/>
  <c r="BH669" i="2"/>
  <c r="AW797" i="2"/>
  <c r="BH404" i="2"/>
  <c r="AW636" i="2"/>
  <c r="AW747" i="2"/>
  <c r="BH397" i="2"/>
  <c r="BH396" i="2"/>
  <c r="AW809" i="2"/>
  <c r="AW846" i="2"/>
  <c r="AW631" i="2"/>
  <c r="BH636" i="2"/>
  <c r="AW702" i="2"/>
  <c r="BH323" i="2"/>
  <c r="BH345" i="2"/>
  <c r="AW675" i="2"/>
  <c r="BH532" i="2"/>
  <c r="BH661" i="2"/>
  <c r="BH645" i="2"/>
  <c r="BH620" i="2"/>
  <c r="AW762" i="2"/>
  <c r="BH633" i="2"/>
  <c r="AW831" i="2"/>
  <c r="AW920" i="2"/>
  <c r="BH599" i="2"/>
  <c r="AW912" i="2"/>
  <c r="AW962" i="2"/>
  <c r="BH639" i="2"/>
  <c r="BH586" i="2"/>
  <c r="BH657" i="2"/>
  <c r="BH603" i="2"/>
  <c r="BH679" i="2"/>
  <c r="BH428" i="2"/>
  <c r="AW934" i="2"/>
  <c r="BH565" i="2"/>
  <c r="BH414" i="2"/>
  <c r="BH559" i="2"/>
  <c r="AW808" i="2"/>
  <c r="AW679" i="2"/>
  <c r="BH430" i="2"/>
  <c r="AW597" i="2"/>
  <c r="AW802" i="2"/>
  <c r="BH340" i="2"/>
  <c r="AW902" i="2"/>
  <c r="BH477" i="2"/>
  <c r="BH365" i="2"/>
  <c r="AW961" i="2"/>
  <c r="AW644" i="2"/>
  <c r="BH368" i="2"/>
  <c r="BH534" i="2"/>
  <c r="BH375" i="2"/>
  <c r="BH402" i="2"/>
  <c r="AW868" i="2"/>
  <c r="BH310" i="2"/>
  <c r="BH407" i="2"/>
  <c r="BH328" i="2"/>
  <c r="AW595" i="2"/>
  <c r="BH566" i="2"/>
  <c r="AW571" i="2"/>
  <c r="BH381" i="2"/>
  <c r="BH552" i="2"/>
  <c r="AW605" i="2"/>
  <c r="AW896" i="2"/>
  <c r="AW951" i="2"/>
  <c r="BH512" i="2"/>
  <c r="AW628" i="2"/>
  <c r="AW640" i="2"/>
  <c r="BH399" i="2"/>
  <c r="AW709" i="2"/>
  <c r="BH484" i="2"/>
  <c r="AW768" i="2"/>
  <c r="AW859" i="2"/>
  <c r="AW911" i="2"/>
  <c r="AW813" i="2"/>
  <c r="BH479" i="2"/>
  <c r="AW823" i="2"/>
  <c r="BH630" i="2"/>
  <c r="AW884" i="2"/>
  <c r="BH569" i="2"/>
  <c r="BH518" i="2"/>
  <c r="AW627" i="2"/>
  <c r="BH642" i="2"/>
  <c r="BH458" i="2"/>
  <c r="AW954" i="2"/>
  <c r="BH521" i="2"/>
  <c r="BH638" i="2"/>
  <c r="AW915" i="2"/>
  <c r="BH597" i="2"/>
  <c r="AW744" i="2"/>
  <c r="AW608" i="2"/>
  <c r="AW848" i="2"/>
  <c r="BH615" i="2"/>
  <c r="BH652" i="2"/>
  <c r="AW798" i="2"/>
  <c r="BH619" i="2"/>
  <c r="AW898" i="2"/>
  <c r="BH478" i="2"/>
  <c r="BH663" i="2"/>
  <c r="BH670" i="2"/>
  <c r="BH358" i="2"/>
  <c r="BH591" i="2"/>
  <c r="AW955" i="2"/>
  <c r="BH416" i="2"/>
  <c r="AW946" i="2"/>
  <c r="AW592" i="2"/>
  <c r="BN473" i="2" l="1"/>
  <c r="BN504" i="2"/>
  <c r="BO504" i="2" s="1"/>
  <c r="BN330" i="2"/>
  <c r="BN478" i="2"/>
  <c r="BN485" i="2"/>
  <c r="BO485" i="2" s="1"/>
  <c r="BN389" i="2"/>
  <c r="BN647" i="2"/>
  <c r="BO647" i="2" s="1"/>
  <c r="BN514" i="2"/>
  <c r="BO514" i="2" s="1"/>
  <c r="BN488" i="2"/>
  <c r="BO488" i="2" s="1"/>
  <c r="BN448" i="2"/>
  <c r="BN340" i="2"/>
  <c r="BN547" i="2"/>
  <c r="BO547" i="2" s="1"/>
  <c r="BN492" i="2"/>
  <c r="BO492" i="2" s="1"/>
  <c r="BN319" i="2"/>
  <c r="BN404" i="2"/>
  <c r="BN454" i="2"/>
  <c r="BN481" i="2"/>
  <c r="BO481" i="2" s="1"/>
  <c r="BN462" i="2"/>
  <c r="BN450" i="2"/>
  <c r="BN373" i="2"/>
  <c r="BN550" i="2"/>
  <c r="BO550" i="2" s="1"/>
  <c r="BN555" i="2"/>
  <c r="BO555" i="2" s="1"/>
  <c r="BN604" i="2"/>
  <c r="BO604" i="2" s="1"/>
  <c r="BN665" i="2"/>
  <c r="BO665" i="2" s="1"/>
  <c r="BN394" i="2"/>
  <c r="BN600" i="2"/>
  <c r="BO600" i="2" s="1"/>
  <c r="BN499" i="2"/>
  <c r="BO499" i="2" s="1"/>
  <c r="BN410" i="2"/>
  <c r="BN503" i="2"/>
  <c r="BO503" i="2" s="1"/>
  <c r="BN664" i="2"/>
  <c r="BO664" i="2" s="1"/>
  <c r="BN628" i="2"/>
  <c r="BO628" i="2" s="1"/>
  <c r="BN568" i="2"/>
  <c r="BO568" i="2" s="1"/>
  <c r="BN668" i="2"/>
  <c r="BO668" i="2" s="1"/>
  <c r="BN616" i="2"/>
  <c r="BO616" i="2" s="1"/>
  <c r="BN455" i="2"/>
  <c r="BN526" i="2"/>
  <c r="BO526" i="2" s="1"/>
  <c r="BN333" i="2"/>
  <c r="BN381" i="2"/>
  <c r="BN479" i="2"/>
  <c r="BO479" i="2" s="1"/>
  <c r="BN621" i="2"/>
  <c r="BO621" i="2" s="1"/>
  <c r="BN349" i="2"/>
  <c r="BN355" i="2"/>
  <c r="BN390" i="2"/>
  <c r="BN512" i="2"/>
  <c r="BO512" i="2" s="1"/>
  <c r="BN377" i="2"/>
  <c r="BN447" i="2"/>
  <c r="BN371" i="2"/>
  <c r="BN476" i="2"/>
  <c r="BN582" i="2"/>
  <c r="BO582" i="2" s="1"/>
  <c r="BN356" i="2"/>
  <c r="BN337" i="2"/>
  <c r="BN429" i="2"/>
  <c r="BN359" i="2"/>
  <c r="BN412" i="2"/>
  <c r="BN575" i="2"/>
  <c r="BO575" i="2" s="1"/>
  <c r="BN612" i="2"/>
  <c r="BO612" i="2" s="1"/>
  <c r="BN518" i="2"/>
  <c r="BO518" i="2" s="1"/>
  <c r="BN603" i="2"/>
  <c r="BO603" i="2" s="1"/>
  <c r="BN397" i="2"/>
  <c r="BN361" i="2"/>
  <c r="BN444" i="2"/>
  <c r="BN388" i="2"/>
  <c r="BN384" i="2"/>
  <c r="BN519" i="2"/>
  <c r="BO519" i="2" s="1"/>
  <c r="BN386" i="2"/>
  <c r="BN625" i="2"/>
  <c r="BO625" i="2" s="1"/>
  <c r="BN521" i="2"/>
  <c r="BO521" i="2" s="1"/>
  <c r="BN562" i="2"/>
  <c r="BO562" i="2" s="1"/>
  <c r="BN376" i="2"/>
  <c r="BN570" i="2"/>
  <c r="BO570" i="2" s="1"/>
  <c r="BN409" i="2"/>
  <c r="BN419" i="2"/>
  <c r="BN439" i="2"/>
  <c r="BN536" i="2"/>
  <c r="BO536" i="2" s="1"/>
  <c r="BN672" i="2"/>
  <c r="BO672" i="2" s="1"/>
  <c r="BN484" i="2"/>
  <c r="BO484" i="2" s="1"/>
  <c r="BN510" i="2"/>
  <c r="BO510" i="2" s="1"/>
  <c r="BN364" i="2"/>
  <c r="BN637" i="2"/>
  <c r="BO637" i="2" s="1"/>
  <c r="BN391" i="2"/>
  <c r="BN506" i="2"/>
  <c r="BO506" i="2" s="1"/>
  <c r="BN480" i="2"/>
  <c r="BO480" i="2" s="1"/>
  <c r="BN667" i="2"/>
  <c r="BO667" i="2" s="1"/>
  <c r="BN649" i="2"/>
  <c r="BO649" i="2" s="1"/>
  <c r="BN341" i="2"/>
  <c r="BN581" i="2"/>
  <c r="BO581" i="2" s="1"/>
  <c r="BN486" i="2"/>
  <c r="BO486" i="2" s="1"/>
  <c r="BN343" i="2"/>
  <c r="BN677" i="2"/>
  <c r="BO677" i="2" s="1"/>
  <c r="BN530" i="2"/>
  <c r="BO530" i="2" s="1"/>
  <c r="BN611" i="2"/>
  <c r="BO611" i="2" s="1"/>
  <c r="BN385" i="2"/>
  <c r="BN598" i="2"/>
  <c r="BO598" i="2" s="1"/>
  <c r="BN622" i="2"/>
  <c r="BO622" i="2" s="1"/>
  <c r="BN398" i="2"/>
  <c r="BN558" i="2"/>
  <c r="BO558" i="2" s="1"/>
  <c r="BN366" i="2"/>
  <c r="BN323" i="2"/>
  <c r="BN632" i="2"/>
  <c r="BO632" i="2" s="1"/>
  <c r="BN321" i="2"/>
  <c r="BN533" i="2"/>
  <c r="BO533" i="2" s="1"/>
  <c r="BN539" i="2"/>
  <c r="BO539" i="2" s="1"/>
  <c r="BN541" i="2"/>
  <c r="BO541" i="2" s="1"/>
  <c r="BN645" i="2"/>
  <c r="BO645" i="2" s="1"/>
  <c r="BN433" i="2"/>
  <c r="BN534" i="2"/>
  <c r="BO534" i="2" s="1"/>
  <c r="BN546" i="2"/>
  <c r="BO546" i="2" s="1"/>
  <c r="BN401" i="2"/>
  <c r="BN463" i="2"/>
  <c r="BN584" i="2"/>
  <c r="BO584" i="2" s="1"/>
  <c r="BN542" i="2"/>
  <c r="BO542" i="2" s="1"/>
  <c r="BN676" i="2"/>
  <c r="BO676" i="2" s="1"/>
  <c r="BN641" i="2"/>
  <c r="BO641" i="2" s="1"/>
  <c r="BN586" i="2"/>
  <c r="BO586" i="2" s="1"/>
  <c r="BN348" i="2"/>
  <c r="BN545" i="2"/>
  <c r="BO545" i="2" s="1"/>
  <c r="BN408" i="2"/>
  <c r="BN589" i="2"/>
  <c r="BO589" i="2" s="1"/>
  <c r="BN563" i="2"/>
  <c r="BO563" i="2" s="1"/>
  <c r="BN673" i="2"/>
  <c r="BO673" i="2" s="1"/>
  <c r="BN496" i="2"/>
  <c r="BO496" i="2" s="1"/>
  <c r="BN556" i="2"/>
  <c r="BO556" i="2" s="1"/>
  <c r="BN580" i="2"/>
  <c r="BO580" i="2" s="1"/>
  <c r="BN382" i="2"/>
  <c r="BN459" i="2"/>
  <c r="BN327" i="2"/>
  <c r="BN329" i="2"/>
  <c r="BN502" i="2"/>
  <c r="BO502" i="2" s="1"/>
  <c r="BN553" i="2"/>
  <c r="BO553" i="2" s="1"/>
  <c r="BN566" i="2"/>
  <c r="BO566" i="2" s="1"/>
  <c r="BN619" i="2"/>
  <c r="BO619" i="2" s="1"/>
  <c r="BN365" i="2"/>
  <c r="BN578" i="2"/>
  <c r="BO578" i="2" s="1"/>
  <c r="BN432" i="2"/>
  <c r="BN535" i="2"/>
  <c r="BO535" i="2" s="1"/>
  <c r="BN680" i="2"/>
  <c r="BO680" i="2" s="1"/>
  <c r="BN678" i="2"/>
  <c r="BO678" i="2" s="1"/>
  <c r="BN507" i="2"/>
  <c r="BO507" i="2" s="1"/>
  <c r="BN460" i="2"/>
  <c r="BN360" i="2"/>
  <c r="BN596" i="2"/>
  <c r="BO596" i="2" s="1"/>
  <c r="BN354" i="2"/>
  <c r="BN426" i="2"/>
  <c r="BN644" i="2"/>
  <c r="BO644" i="2" s="1"/>
  <c r="BN670" i="2"/>
  <c r="BO670" i="2" s="1"/>
  <c r="BN351" i="2"/>
  <c r="BN528" i="2"/>
  <c r="BO528" i="2" s="1"/>
  <c r="BN375" i="2"/>
  <c r="BN350" i="2"/>
  <c r="BN482" i="2"/>
  <c r="BO482" i="2" s="1"/>
  <c r="BN399" i="2"/>
  <c r="BN495" i="2"/>
  <c r="BO495" i="2" s="1"/>
  <c r="BN577" i="2"/>
  <c r="BO577" i="2" s="1"/>
  <c r="BN325" i="2"/>
  <c r="BN642" i="2"/>
  <c r="BO642" i="2" s="1"/>
  <c r="BN338" i="2"/>
  <c r="BN608" i="2"/>
  <c r="BO608" i="2" s="1"/>
  <c r="BN557" i="2"/>
  <c r="BO557" i="2" s="1"/>
  <c r="BN669" i="2"/>
  <c r="BO669" i="2" s="1"/>
  <c r="BN452" i="2"/>
  <c r="BN587" i="2"/>
  <c r="BO587" i="2" s="1"/>
  <c r="BN443" i="2"/>
  <c r="BN623" i="2"/>
  <c r="BO623" i="2" s="1"/>
  <c r="BN490" i="2"/>
  <c r="BO490" i="2" s="1"/>
  <c r="BN465" i="2"/>
  <c r="BN624" i="2"/>
  <c r="BO624" i="2" s="1"/>
  <c r="BN627" i="2"/>
  <c r="BO627" i="2" s="1"/>
  <c r="BN565" i="2"/>
  <c r="BO565" i="2" s="1"/>
  <c r="BN474" i="2"/>
  <c r="BN362" i="2"/>
  <c r="BN538" i="2"/>
  <c r="BO538" i="2" s="1"/>
  <c r="BN445" i="2"/>
  <c r="BN635" i="2"/>
  <c r="BO635" i="2" s="1"/>
  <c r="BN564" i="2"/>
  <c r="BO564" i="2" s="1"/>
  <c r="BN636" i="2"/>
  <c r="BO636" i="2" s="1"/>
  <c r="BN461" i="2"/>
  <c r="BN446" i="2"/>
  <c r="BN532" i="2"/>
  <c r="BO532" i="2" s="1"/>
  <c r="BN592" i="2"/>
  <c r="BO592" i="2" s="1"/>
  <c r="BN552" i="2"/>
  <c r="BO552" i="2" s="1"/>
  <c r="BN440" i="2"/>
  <c r="BN516" i="2"/>
  <c r="BO516" i="2" s="1"/>
  <c r="BN436" i="2"/>
  <c r="BN453" i="2"/>
  <c r="BN650" i="2"/>
  <c r="BO650" i="2" s="1"/>
  <c r="BN573" i="2"/>
  <c r="BO573" i="2" s="1"/>
  <c r="BN406" i="2"/>
  <c r="BN662" i="2"/>
  <c r="BO662" i="2" s="1"/>
  <c r="BN339" i="2"/>
  <c r="BN618" i="2"/>
  <c r="BO618" i="2" s="1"/>
  <c r="BN674" i="2"/>
  <c r="BO674" i="2" s="1"/>
  <c r="BN487" i="2"/>
  <c r="BO487" i="2" s="1"/>
  <c r="BN405" i="2"/>
  <c r="BN505" i="2"/>
  <c r="BO505" i="2" s="1"/>
  <c r="BN334" i="2"/>
  <c r="BN328" i="2"/>
  <c r="BR338" i="2"/>
  <c r="BN679" i="2"/>
  <c r="BO679" i="2" s="1"/>
  <c r="BN585" i="2"/>
  <c r="BO585" i="2" s="1"/>
  <c r="BN458" i="2"/>
  <c r="BN342" i="2"/>
  <c r="BN477" i="2"/>
  <c r="BN442" i="2"/>
  <c r="BN456" i="2"/>
  <c r="BN427" i="2"/>
  <c r="BN591" i="2"/>
  <c r="BO591" i="2" s="1"/>
  <c r="BN315" i="2"/>
  <c r="BN418" i="2"/>
  <c r="BN423" i="2"/>
  <c r="BN660" i="2"/>
  <c r="BO660" i="2" s="1"/>
  <c r="BN407" i="2"/>
  <c r="BN544" i="2"/>
  <c r="BO544" i="2" s="1"/>
  <c r="BN576" i="2"/>
  <c r="BO576" i="2" s="1"/>
  <c r="BN617" i="2"/>
  <c r="BO617" i="2" s="1"/>
  <c r="BN324" i="2"/>
  <c r="BN326" i="2"/>
  <c r="BN449" i="2"/>
  <c r="BN417" i="2"/>
  <c r="BN411" i="2"/>
  <c r="BN430" i="2"/>
  <c r="BN567" i="2"/>
  <c r="BO567" i="2" s="1"/>
  <c r="BN316" i="2"/>
  <c r="BN633" i="2"/>
  <c r="BO633" i="2" s="1"/>
  <c r="BN318" i="2"/>
  <c r="BN554" i="2"/>
  <c r="BO554" i="2" s="1"/>
  <c r="BN353" i="2"/>
  <c r="BN451" i="2"/>
  <c r="BN543" i="2"/>
  <c r="BO543" i="2" s="1"/>
  <c r="BN560" i="2"/>
  <c r="BO560" i="2" s="1"/>
  <c r="BN472" i="2"/>
  <c r="BN523" i="2"/>
  <c r="BO523" i="2" s="1"/>
  <c r="BN513" i="2"/>
  <c r="BO513" i="2" s="1"/>
  <c r="BN646" i="2"/>
  <c r="BO646" i="2" s="1"/>
  <c r="BN654" i="2"/>
  <c r="BO654" i="2" s="1"/>
  <c r="BN489" i="2"/>
  <c r="BO489" i="2" s="1"/>
  <c r="BN537" i="2"/>
  <c r="BO537" i="2" s="1"/>
  <c r="BN497" i="2"/>
  <c r="BO497" i="2" s="1"/>
  <c r="BN395" i="2"/>
  <c r="BN345" i="2"/>
  <c r="BN525" i="2"/>
  <c r="BO525" i="2" s="1"/>
  <c r="BN374" i="2"/>
  <c r="BN467" i="2"/>
  <c r="BN500" i="2"/>
  <c r="BO500" i="2" s="1"/>
  <c r="BN466" i="2"/>
  <c r="BN322" i="2"/>
  <c r="BN501" i="2"/>
  <c r="BO501" i="2" s="1"/>
  <c r="BN414" i="2"/>
  <c r="BN653" i="2"/>
  <c r="BO653" i="2" s="1"/>
  <c r="BN363" i="2"/>
  <c r="BN675" i="2"/>
  <c r="BO675" i="2" s="1"/>
  <c r="BN531" i="2"/>
  <c r="BO531" i="2" s="1"/>
  <c r="BN540" i="2"/>
  <c r="BO540" i="2" s="1"/>
  <c r="BN626" i="2"/>
  <c r="BO626" i="2" s="1"/>
  <c r="BN671" i="2"/>
  <c r="BO671" i="2" s="1"/>
  <c r="BN475" i="2"/>
  <c r="BN357" i="2"/>
  <c r="BN317" i="2"/>
  <c r="BN511" i="2"/>
  <c r="BO511" i="2" s="1"/>
  <c r="BN483" i="2"/>
  <c r="BO483" i="2" s="1"/>
  <c r="BN666" i="2"/>
  <c r="BO666" i="2" s="1"/>
  <c r="BN508" i="2"/>
  <c r="BO508" i="2" s="1"/>
  <c r="BN593" i="2"/>
  <c r="BO593" i="2" s="1"/>
  <c r="BN369" i="2"/>
  <c r="BN588" i="2"/>
  <c r="BO588" i="2" s="1"/>
  <c r="BN331" i="2"/>
  <c r="BN441" i="2"/>
  <c r="BN352" i="2"/>
  <c r="BN615" i="2"/>
  <c r="BO615" i="2" s="1"/>
  <c r="BN595" i="2"/>
  <c r="BO595" i="2" s="1"/>
  <c r="BN656" i="2"/>
  <c r="BO656" i="2" s="1"/>
  <c r="BN529" i="2"/>
  <c r="BO529" i="2" s="1"/>
  <c r="BN657" i="2"/>
  <c r="BO657" i="2" s="1"/>
  <c r="BN494" i="2"/>
  <c r="BO494" i="2" s="1"/>
  <c r="BN569" i="2"/>
  <c r="BO569" i="2" s="1"/>
  <c r="BN509" i="2"/>
  <c r="BO509" i="2" s="1"/>
  <c r="BN606" i="2"/>
  <c r="BO606" i="2" s="1"/>
  <c r="BN368" i="2"/>
  <c r="BN332" i="2"/>
  <c r="BN682" i="2"/>
  <c r="BO682" i="2" s="1"/>
  <c r="BN400" i="2"/>
  <c r="BN658" i="2"/>
  <c r="BO658" i="2" s="1"/>
  <c r="BN599" i="2"/>
  <c r="BO599" i="2" s="1"/>
  <c r="BN344" i="2"/>
  <c r="BN631" i="2"/>
  <c r="BO631" i="2" s="1"/>
  <c r="BN638" i="2"/>
  <c r="BO638" i="2" s="1"/>
  <c r="BN601" i="2"/>
  <c r="BO601" i="2" s="1"/>
  <c r="BN551" i="2"/>
  <c r="BO551" i="2" s="1"/>
  <c r="BN517" i="2"/>
  <c r="BO517" i="2" s="1"/>
  <c r="BN468" i="2"/>
  <c r="BN659" i="2"/>
  <c r="BO659" i="2" s="1"/>
  <c r="BN559" i="2"/>
  <c r="BO559" i="2" s="1"/>
  <c r="BN471" i="2"/>
  <c r="BN524" i="2"/>
  <c r="BO524" i="2" s="1"/>
  <c r="BN607" i="2"/>
  <c r="BO607" i="2" s="1"/>
  <c r="BN491" i="2"/>
  <c r="BO491" i="2" s="1"/>
  <c r="BN610" i="2"/>
  <c r="BO610" i="2" s="1"/>
  <c r="BN498" i="2"/>
  <c r="BO498" i="2" s="1"/>
  <c r="BN515" i="2"/>
  <c r="BO515" i="2" s="1"/>
  <c r="BN387" i="2"/>
  <c r="BN380" i="2"/>
  <c r="BN574" i="2"/>
  <c r="BO574" i="2" s="1"/>
  <c r="BN378" i="2"/>
  <c r="BN629" i="2"/>
  <c r="BO629" i="2" s="1"/>
  <c r="BN358" i="2"/>
  <c r="BN413" i="2"/>
  <c r="BN620" i="2"/>
  <c r="BO620" i="2" s="1"/>
  <c r="BN464" i="2"/>
  <c r="BN421" i="2"/>
  <c r="BN469" i="2"/>
  <c r="BN379" i="2"/>
  <c r="BN470" i="2"/>
  <c r="BN614" i="2"/>
  <c r="BO614" i="2" s="1"/>
  <c r="BN655" i="2"/>
  <c r="BO655" i="2" s="1"/>
  <c r="BN415" i="2"/>
  <c r="BN434" i="2"/>
  <c r="BN393" i="2"/>
  <c r="BN561" i="2"/>
  <c r="BO561" i="2" s="1"/>
  <c r="BN613" i="2"/>
  <c r="BO613" i="2" s="1"/>
  <c r="BN457" i="2"/>
  <c r="BN392" i="2"/>
  <c r="BN643" i="2"/>
  <c r="BO643" i="2" s="1"/>
  <c r="BN652" i="2"/>
  <c r="BO652" i="2" s="1"/>
  <c r="BN549" i="2"/>
  <c r="BO549" i="2" s="1"/>
  <c r="BN594" i="2"/>
  <c r="BO594" i="2" s="1"/>
  <c r="BN425" i="2"/>
  <c r="BN383" i="2"/>
  <c r="BN602" i="2"/>
  <c r="BO602" i="2" s="1"/>
  <c r="BN402" i="2"/>
  <c r="BN416" i="2"/>
  <c r="BN661" i="2"/>
  <c r="BO661" i="2" s="1"/>
  <c r="BN370" i="2"/>
  <c r="BN590" i="2"/>
  <c r="BO590" i="2" s="1"/>
  <c r="BN320" i="2"/>
  <c r="BN438" i="2"/>
  <c r="BN347" i="2"/>
  <c r="BN572" i="2"/>
  <c r="BO572" i="2" s="1"/>
  <c r="BN335" i="2"/>
  <c r="BN422" i="2"/>
  <c r="BN527" i="2"/>
  <c r="BO527" i="2" s="1"/>
  <c r="BN367" i="2"/>
  <c r="BN663" i="2"/>
  <c r="BO663" i="2" s="1"/>
  <c r="BN639" i="2"/>
  <c r="BO639" i="2" s="1"/>
  <c r="BN437" i="2"/>
  <c r="BN420" i="2"/>
  <c r="BN403" i="2"/>
  <c r="BN571" i="2"/>
  <c r="BO571" i="2" s="1"/>
  <c r="BN431" i="2"/>
  <c r="BN579" i="2"/>
  <c r="BO579" i="2" s="1"/>
  <c r="BN346" i="2"/>
  <c r="BN648" i="2"/>
  <c r="BO648" i="2" s="1"/>
  <c r="BN583" i="2"/>
  <c r="BO583" i="2" s="1"/>
  <c r="BN428" i="2"/>
  <c r="BN424" i="2"/>
  <c r="BN605" i="2"/>
  <c r="BO605" i="2" s="1"/>
  <c r="BN396" i="2"/>
  <c r="BN630" i="2"/>
  <c r="BO630" i="2" s="1"/>
  <c r="BN651" i="2"/>
  <c r="BO651" i="2" s="1"/>
  <c r="BN640" i="2"/>
  <c r="BO640" i="2" s="1"/>
  <c r="BN493" i="2"/>
  <c r="BO493" i="2" s="1"/>
  <c r="BN520" i="2"/>
  <c r="BO520" i="2" s="1"/>
  <c r="BN548" i="2"/>
  <c r="BO548" i="2" s="1"/>
  <c r="BN634" i="2"/>
  <c r="BO634" i="2" s="1"/>
  <c r="BN597" i="2"/>
  <c r="BO597" i="2" s="1"/>
  <c r="BN336" i="2"/>
  <c r="BN681" i="2"/>
  <c r="BO681" i="2" s="1"/>
  <c r="BN609" i="2"/>
  <c r="BO609" i="2" s="1"/>
  <c r="BN435" i="2"/>
  <c r="BN522" i="2"/>
  <c r="BO522" i="2" s="1"/>
  <c r="BN372" i="2"/>
  <c r="A308" i="2"/>
  <c r="AR308" i="2" s="1"/>
  <c r="C320" i="1"/>
  <c r="D320" i="1"/>
  <c r="E320" i="1"/>
  <c r="B321" i="1"/>
  <c r="H319" i="1"/>
  <c r="F319" i="1"/>
  <c r="C309" i="2"/>
  <c r="D310" i="2"/>
  <c r="AS309" i="2"/>
  <c r="B309" i="2"/>
  <c r="C310" i="2" l="1"/>
  <c r="D311" i="2"/>
  <c r="AS310" i="2"/>
  <c r="B310" i="2"/>
  <c r="H320" i="1"/>
  <c r="F320" i="1"/>
  <c r="D321" i="1"/>
  <c r="B322" i="1"/>
  <c r="E321" i="1"/>
  <c r="C321" i="1"/>
  <c r="A309" i="2"/>
  <c r="AR309" i="2" s="1"/>
  <c r="C322" i="1" l="1"/>
  <c r="D322" i="1"/>
  <c r="B323" i="1"/>
  <c r="E322" i="1"/>
  <c r="A310" i="2"/>
  <c r="AR310" i="2" s="1"/>
  <c r="H321" i="1"/>
  <c r="F321" i="1"/>
  <c r="D312" i="2"/>
  <c r="AS311" i="2"/>
  <c r="C311" i="2"/>
  <c r="B311" i="2"/>
  <c r="A311" i="2" l="1"/>
  <c r="AR311" i="2" s="1"/>
  <c r="F322" i="1"/>
  <c r="H322" i="1"/>
  <c r="C312" i="2"/>
  <c r="D313" i="2"/>
  <c r="B312" i="2"/>
  <c r="AS312" i="2"/>
  <c r="C323" i="1"/>
  <c r="B324" i="1"/>
  <c r="E323" i="1"/>
  <c r="D323" i="1"/>
  <c r="A312" i="2" l="1"/>
  <c r="AR312" i="2" s="1"/>
  <c r="F323" i="1"/>
  <c r="H323" i="1"/>
  <c r="B313" i="2"/>
  <c r="AS313" i="2"/>
  <c r="D314" i="2"/>
  <c r="C313" i="2"/>
  <c r="D324" i="1"/>
  <c r="C324" i="1"/>
  <c r="E324" i="1"/>
  <c r="B325" i="1"/>
  <c r="C314" i="2" l="1"/>
  <c r="B314" i="2"/>
  <c r="D315" i="2"/>
  <c r="AS314" i="2"/>
  <c r="F324" i="1"/>
  <c r="H324" i="1"/>
  <c r="A313" i="2"/>
  <c r="AR313" i="2" s="1"/>
  <c r="E325" i="1"/>
  <c r="D325" i="1"/>
  <c r="B326" i="1"/>
  <c r="C325" i="1"/>
  <c r="F325" i="1" l="1"/>
  <c r="H325" i="1"/>
  <c r="B315" i="2"/>
  <c r="C315" i="2"/>
  <c r="AS315" i="2"/>
  <c r="D316" i="2"/>
  <c r="D326" i="1"/>
  <c r="C326" i="1"/>
  <c r="E326" i="1"/>
  <c r="B327" i="1"/>
  <c r="A314" i="2"/>
  <c r="AR314" i="2" s="1"/>
  <c r="A315" i="2" l="1"/>
  <c r="AR315" i="2" s="1"/>
  <c r="F326" i="1"/>
  <c r="H326" i="1"/>
  <c r="C316" i="2"/>
  <c r="AS316" i="2"/>
  <c r="B316" i="2"/>
  <c r="D317" i="2"/>
  <c r="B328" i="1"/>
  <c r="C327" i="1"/>
  <c r="D327" i="1"/>
  <c r="E327" i="1"/>
  <c r="A316" i="2" l="1"/>
  <c r="AR316" i="2" s="1"/>
  <c r="B329" i="1"/>
  <c r="D328" i="1"/>
  <c r="E328" i="1"/>
  <c r="C328" i="1"/>
  <c r="H327" i="1"/>
  <c r="F327" i="1"/>
  <c r="B317" i="2"/>
  <c r="AS317" i="2"/>
  <c r="D318" i="2"/>
  <c r="C317" i="2"/>
  <c r="A317" i="2" l="1"/>
  <c r="AR317" i="2" s="1"/>
  <c r="F328" i="1"/>
  <c r="H328" i="1"/>
  <c r="D319" i="2"/>
  <c r="C318" i="2"/>
  <c r="B318" i="2"/>
  <c r="AS318" i="2"/>
  <c r="B330" i="1"/>
  <c r="D329" i="1"/>
  <c r="E329" i="1"/>
  <c r="C329" i="1"/>
  <c r="A318" i="2" l="1"/>
  <c r="AR318" i="2" s="1"/>
  <c r="C330" i="1"/>
  <c r="B331" i="1"/>
  <c r="E330" i="1"/>
  <c r="D330" i="1"/>
  <c r="F329" i="1"/>
  <c r="H329" i="1"/>
  <c r="C319" i="2"/>
  <c r="D320" i="2"/>
  <c r="AS319" i="2"/>
  <c r="B319" i="2"/>
  <c r="C320" i="2" l="1"/>
  <c r="D321" i="2"/>
  <c r="AS320" i="2"/>
  <c r="B320" i="2"/>
  <c r="A319" i="2"/>
  <c r="AR319" i="2" s="1"/>
  <c r="B332" i="1"/>
  <c r="D331" i="1"/>
  <c r="C331" i="1"/>
  <c r="E331" i="1"/>
  <c r="H330" i="1"/>
  <c r="F330" i="1"/>
  <c r="A320" i="2" l="1"/>
  <c r="AR320" i="2" s="1"/>
  <c r="F331" i="1"/>
  <c r="H331" i="1"/>
  <c r="D322" i="2"/>
  <c r="C321" i="2"/>
  <c r="AS321" i="2"/>
  <c r="B321" i="2"/>
  <c r="D332" i="1"/>
  <c r="B333" i="1"/>
  <c r="E332" i="1"/>
  <c r="C332" i="1"/>
  <c r="A321" i="2" l="1"/>
  <c r="AR321" i="2" s="1"/>
  <c r="F332" i="1"/>
  <c r="H332" i="1"/>
  <c r="E333" i="1"/>
  <c r="B334" i="1"/>
  <c r="C333" i="1"/>
  <c r="D333" i="1"/>
  <c r="AS322" i="2"/>
  <c r="C322" i="2"/>
  <c r="D323" i="2"/>
  <c r="B322" i="2"/>
  <c r="B335" i="1" l="1"/>
  <c r="C334" i="1"/>
  <c r="E334" i="1"/>
  <c r="D334" i="1"/>
  <c r="F333" i="1"/>
  <c r="H333" i="1"/>
  <c r="A322" i="2"/>
  <c r="AR322" i="2" s="1"/>
  <c r="D324" i="2"/>
  <c r="B323" i="2"/>
  <c r="C323" i="2"/>
  <c r="AS323" i="2"/>
  <c r="A323" i="2" l="1"/>
  <c r="AR323" i="2" s="1"/>
  <c r="B324" i="2"/>
  <c r="D325" i="2"/>
  <c r="AS324" i="2"/>
  <c r="C324" i="2"/>
  <c r="H334" i="1"/>
  <c r="F334" i="1"/>
  <c r="B336" i="1"/>
  <c r="C335" i="1"/>
  <c r="D335" i="1"/>
  <c r="E335" i="1"/>
  <c r="F335" i="1" l="1"/>
  <c r="H335" i="1"/>
  <c r="B337" i="1"/>
  <c r="E336" i="1"/>
  <c r="D336" i="1"/>
  <c r="C336" i="1"/>
  <c r="B325" i="2"/>
  <c r="D326" i="2"/>
  <c r="AS325" i="2"/>
  <c r="C325" i="2"/>
  <c r="A324" i="2"/>
  <c r="AR324" i="2" s="1"/>
  <c r="A325" i="2" l="1"/>
  <c r="AR325" i="2" s="1"/>
  <c r="D327" i="2"/>
  <c r="AS326" i="2"/>
  <c r="B326" i="2"/>
  <c r="C326" i="2"/>
  <c r="F336" i="1"/>
  <c r="H336" i="1"/>
  <c r="E337" i="1"/>
  <c r="D337" i="1"/>
  <c r="B338" i="1"/>
  <c r="C337" i="1"/>
  <c r="F337" i="1" l="1"/>
  <c r="H337" i="1"/>
  <c r="A326" i="2"/>
  <c r="AR326" i="2" s="1"/>
  <c r="E338" i="1"/>
  <c r="C338" i="1"/>
  <c r="D338" i="1"/>
  <c r="B339" i="1"/>
  <c r="AS327" i="2"/>
  <c r="D328" i="2"/>
  <c r="B327" i="2"/>
  <c r="C327" i="2"/>
  <c r="D339" i="1" l="1"/>
  <c r="C339" i="1"/>
  <c r="B340" i="1"/>
  <c r="E339" i="1"/>
  <c r="F338" i="1"/>
  <c r="H338" i="1"/>
  <c r="A327" i="2"/>
  <c r="AR327" i="2" s="1"/>
  <c r="B328" i="2"/>
  <c r="C328" i="2"/>
  <c r="AS328" i="2"/>
  <c r="D329" i="2"/>
  <c r="A328" i="2" l="1"/>
  <c r="AR328" i="2" s="1"/>
  <c r="B341" i="1"/>
  <c r="C340" i="1"/>
  <c r="D340" i="1"/>
  <c r="E340" i="1"/>
  <c r="H339" i="1"/>
  <c r="F339" i="1"/>
  <c r="D330" i="2"/>
  <c r="B329" i="2"/>
  <c r="C329" i="2"/>
  <c r="AS329" i="2"/>
  <c r="A329" i="2" l="1"/>
  <c r="AR329" i="2" s="1"/>
  <c r="D331" i="2"/>
  <c r="C330" i="2"/>
  <c r="AS330" i="2"/>
  <c r="B330" i="2"/>
  <c r="F340" i="1"/>
  <c r="H340" i="1"/>
  <c r="C341" i="1"/>
  <c r="D341" i="1"/>
  <c r="B342" i="1"/>
  <c r="E341" i="1"/>
  <c r="A330" i="2" l="1"/>
  <c r="AR330" i="2" s="1"/>
  <c r="F341" i="1"/>
  <c r="H341" i="1"/>
  <c r="C342" i="1"/>
  <c r="B343" i="1"/>
  <c r="D342" i="1"/>
  <c r="E342" i="1"/>
  <c r="D332" i="2"/>
  <c r="C331" i="2"/>
  <c r="B331" i="2"/>
  <c r="AS331" i="2"/>
  <c r="C343" i="1" l="1"/>
  <c r="E343" i="1"/>
  <c r="D343" i="1"/>
  <c r="B344" i="1"/>
  <c r="AS332" i="2"/>
  <c r="C332" i="2"/>
  <c r="D333" i="2"/>
  <c r="B332" i="2"/>
  <c r="F342" i="1"/>
  <c r="H342" i="1"/>
  <c r="A331" i="2"/>
  <c r="AR331" i="2" s="1"/>
  <c r="A332" i="2" l="1"/>
  <c r="AR332" i="2" s="1"/>
  <c r="AS333" i="2"/>
  <c r="B333" i="2"/>
  <c r="D334" i="2"/>
  <c r="C333" i="2"/>
  <c r="D344" i="1"/>
  <c r="E344" i="1"/>
  <c r="B345" i="1"/>
  <c r="C344" i="1"/>
  <c r="F343" i="1"/>
  <c r="H343" i="1"/>
  <c r="A333" i="2" l="1"/>
  <c r="AR333" i="2" s="1"/>
  <c r="D345" i="1"/>
  <c r="C345" i="1"/>
  <c r="B346" i="1"/>
  <c r="E345" i="1"/>
  <c r="H344" i="1"/>
  <c r="F344" i="1"/>
  <c r="AS334" i="2"/>
  <c r="B334" i="2"/>
  <c r="C334" i="2"/>
  <c r="D335" i="2"/>
  <c r="A334" i="2" l="1"/>
  <c r="AR334" i="2" s="1"/>
  <c r="B335" i="2"/>
  <c r="D336" i="2"/>
  <c r="AS335" i="2"/>
  <c r="C335" i="2"/>
  <c r="C346" i="1"/>
  <c r="D346" i="1"/>
  <c r="B347" i="1"/>
  <c r="E346" i="1"/>
  <c r="F345" i="1"/>
  <c r="H345" i="1"/>
  <c r="E347" i="1" l="1"/>
  <c r="D347" i="1"/>
  <c r="C347" i="1"/>
  <c r="B348" i="1"/>
  <c r="H346" i="1"/>
  <c r="F346" i="1"/>
  <c r="B336" i="2"/>
  <c r="C336" i="2"/>
  <c r="D337" i="2"/>
  <c r="AS336" i="2"/>
  <c r="A335" i="2"/>
  <c r="AR335" i="2" s="1"/>
  <c r="A336" i="2" l="1"/>
  <c r="AR336" i="2" s="1"/>
  <c r="B349" i="1"/>
  <c r="D348" i="1"/>
  <c r="E348" i="1"/>
  <c r="C348" i="1"/>
  <c r="F347" i="1"/>
  <c r="H347" i="1"/>
  <c r="C337" i="2"/>
  <c r="B337" i="2"/>
  <c r="D338" i="2"/>
  <c r="AS337" i="2"/>
  <c r="A337" i="2" l="1"/>
  <c r="AR337" i="2" s="1"/>
  <c r="F348" i="1"/>
  <c r="H348" i="1"/>
  <c r="C338" i="2"/>
  <c r="B338" i="2"/>
  <c r="AS338" i="2"/>
  <c r="D339" i="2"/>
  <c r="D349" i="1"/>
  <c r="C349" i="1"/>
  <c r="B350" i="1"/>
  <c r="E349" i="1"/>
  <c r="AS339" i="2" l="1"/>
  <c r="D340" i="2"/>
  <c r="C339" i="2"/>
  <c r="B339" i="2"/>
  <c r="A338" i="2"/>
  <c r="AR338" i="2" s="1"/>
  <c r="F349" i="1"/>
  <c r="H349" i="1"/>
  <c r="E350" i="1"/>
  <c r="B351" i="1"/>
  <c r="D350" i="1"/>
  <c r="C350" i="1"/>
  <c r="A339" i="2" l="1"/>
  <c r="AR339" i="2" s="1"/>
  <c r="H350" i="1"/>
  <c r="F350" i="1"/>
  <c r="AS340" i="2"/>
  <c r="B340" i="2"/>
  <c r="D341" i="2"/>
  <c r="C340" i="2"/>
  <c r="D351" i="1"/>
  <c r="E351" i="1"/>
  <c r="C351" i="1"/>
  <c r="B352" i="1"/>
  <c r="A340" i="2" l="1"/>
  <c r="AR340" i="2" s="1"/>
  <c r="B353" i="1"/>
  <c r="C352" i="1"/>
  <c r="E352" i="1"/>
  <c r="D352" i="1"/>
  <c r="F351" i="1"/>
  <c r="H351" i="1"/>
  <c r="B341" i="2"/>
  <c r="AS341" i="2"/>
  <c r="D342" i="2"/>
  <c r="C341" i="2"/>
  <c r="A341" i="2" l="1"/>
  <c r="AR341" i="2" s="1"/>
  <c r="H352" i="1"/>
  <c r="F352" i="1"/>
  <c r="C342" i="2"/>
  <c r="AS342" i="2"/>
  <c r="B342" i="2"/>
  <c r="D343" i="2"/>
  <c r="B354" i="1"/>
  <c r="C353" i="1"/>
  <c r="E353" i="1"/>
  <c r="D353" i="1"/>
  <c r="A342" i="2" l="1"/>
  <c r="AR342" i="2" s="1"/>
  <c r="H353" i="1"/>
  <c r="F353" i="1"/>
  <c r="D354" i="1"/>
  <c r="C354" i="1"/>
  <c r="E354" i="1"/>
  <c r="B355" i="1"/>
  <c r="AS343" i="2"/>
  <c r="D344" i="2"/>
  <c r="C343" i="2"/>
  <c r="B343" i="2"/>
  <c r="A343" i="2" l="1"/>
  <c r="AR343" i="2" s="1"/>
  <c r="H354" i="1"/>
  <c r="F354" i="1"/>
  <c r="B344" i="2"/>
  <c r="AS344" i="2"/>
  <c r="D345" i="2"/>
  <c r="C344" i="2"/>
  <c r="B356" i="1"/>
  <c r="C355" i="1"/>
  <c r="E355" i="1"/>
  <c r="D355" i="1"/>
  <c r="C356" i="1" l="1"/>
  <c r="D356" i="1"/>
  <c r="B357" i="1"/>
  <c r="E356" i="1"/>
  <c r="AS345" i="2"/>
  <c r="D346" i="2"/>
  <c r="B345" i="2"/>
  <c r="C345" i="2"/>
  <c r="H355" i="1"/>
  <c r="F355" i="1"/>
  <c r="A344" i="2"/>
  <c r="AR344" i="2" s="1"/>
  <c r="A345" i="2" l="1"/>
  <c r="AR345" i="2" s="1"/>
  <c r="AS346" i="2"/>
  <c r="D347" i="2"/>
  <c r="B346" i="2"/>
  <c r="C346" i="2"/>
  <c r="D357" i="1"/>
  <c r="E357" i="1"/>
  <c r="C357" i="1"/>
  <c r="B358" i="1"/>
  <c r="H356" i="1"/>
  <c r="F356" i="1"/>
  <c r="A346" i="2" l="1"/>
  <c r="AR346" i="2" s="1"/>
  <c r="H357" i="1"/>
  <c r="F357" i="1"/>
  <c r="D358" i="1"/>
  <c r="B359" i="1"/>
  <c r="C358" i="1"/>
  <c r="E358" i="1"/>
  <c r="B347" i="2"/>
  <c r="A347" i="2" s="1"/>
  <c r="AR347" i="2" s="1"/>
  <c r="D348" i="2"/>
  <c r="AS347" i="2"/>
  <c r="C347" i="2"/>
  <c r="F358" i="1" l="1"/>
  <c r="H358" i="1"/>
  <c r="C359" i="1"/>
  <c r="D359" i="1"/>
  <c r="E359" i="1"/>
  <c r="B360" i="1"/>
  <c r="AS348" i="2"/>
  <c r="C348" i="2"/>
  <c r="D349" i="2"/>
  <c r="B348" i="2"/>
  <c r="A348" i="2" l="1"/>
  <c r="AR348" i="2" s="1"/>
  <c r="D360" i="1"/>
  <c r="E360" i="1"/>
  <c r="B361" i="1"/>
  <c r="C360" i="1"/>
  <c r="F359" i="1"/>
  <c r="H359" i="1"/>
  <c r="D350" i="2"/>
  <c r="B349" i="2"/>
  <c r="AS349" i="2"/>
  <c r="C349" i="2"/>
  <c r="D351" i="2" l="1"/>
  <c r="B350" i="2"/>
  <c r="C350" i="2"/>
  <c r="AS350" i="2"/>
  <c r="H360" i="1"/>
  <c r="F360" i="1"/>
  <c r="C361" i="1"/>
  <c r="E361" i="1"/>
  <c r="B362" i="1"/>
  <c r="D361" i="1"/>
  <c r="A349" i="2"/>
  <c r="AR349" i="2" s="1"/>
  <c r="F361" i="1" l="1"/>
  <c r="H361" i="1"/>
  <c r="A350" i="2"/>
  <c r="AR350" i="2" s="1"/>
  <c r="E362" i="1"/>
  <c r="B363" i="1"/>
  <c r="C362" i="1"/>
  <c r="D362" i="1"/>
  <c r="C351" i="2"/>
  <c r="AS351" i="2"/>
  <c r="B351" i="2"/>
  <c r="D352" i="2"/>
  <c r="C363" i="1" l="1"/>
  <c r="B364" i="1"/>
  <c r="D363" i="1"/>
  <c r="E363" i="1"/>
  <c r="B352" i="2"/>
  <c r="AS352" i="2"/>
  <c r="C352" i="2"/>
  <c r="D353" i="2"/>
  <c r="A351" i="2"/>
  <c r="AR351" i="2" s="1"/>
  <c r="F362" i="1"/>
  <c r="H362" i="1"/>
  <c r="B353" i="2" l="1"/>
  <c r="C353" i="2"/>
  <c r="D354" i="2"/>
  <c r="AS353" i="2"/>
  <c r="E364" i="1"/>
  <c r="C364" i="1"/>
  <c r="D364" i="1"/>
  <c r="B365" i="1"/>
  <c r="A352" i="2"/>
  <c r="AR352" i="2" s="1"/>
  <c r="F363" i="1"/>
  <c r="H363" i="1"/>
  <c r="E365" i="1" l="1"/>
  <c r="B366" i="1"/>
  <c r="D365" i="1"/>
  <c r="C365" i="1"/>
  <c r="B354" i="2"/>
  <c r="AS354" i="2"/>
  <c r="C354" i="2"/>
  <c r="D355" i="2"/>
  <c r="F364" i="1"/>
  <c r="H364" i="1"/>
  <c r="A353" i="2"/>
  <c r="AR353" i="2" s="1"/>
  <c r="H365" i="1" l="1"/>
  <c r="F365" i="1"/>
  <c r="D366" i="1"/>
  <c r="B367" i="1"/>
  <c r="E366" i="1"/>
  <c r="C366" i="1"/>
  <c r="C355" i="2"/>
  <c r="AS355" i="2"/>
  <c r="D356" i="2"/>
  <c r="B355" i="2"/>
  <c r="A354" i="2"/>
  <c r="AR354" i="2" s="1"/>
  <c r="E367" i="1" l="1"/>
  <c r="C367" i="1"/>
  <c r="B368" i="1"/>
  <c r="D367" i="1"/>
  <c r="F366" i="1"/>
  <c r="H366" i="1"/>
  <c r="A355" i="2"/>
  <c r="AR355" i="2" s="1"/>
  <c r="C356" i="2"/>
  <c r="AS356" i="2"/>
  <c r="D357" i="2"/>
  <c r="B356" i="2"/>
  <c r="A356" i="2" l="1"/>
  <c r="AR356" i="2" s="1"/>
  <c r="C357" i="2"/>
  <c r="AS357" i="2"/>
  <c r="B357" i="2"/>
  <c r="D358" i="2"/>
  <c r="H367" i="1"/>
  <c r="F367" i="1"/>
  <c r="B369" i="1"/>
  <c r="C368" i="1"/>
  <c r="D368" i="1"/>
  <c r="E368" i="1"/>
  <c r="A357" i="2" l="1"/>
  <c r="AR357" i="2" s="1"/>
  <c r="D369" i="1"/>
  <c r="B370" i="1"/>
  <c r="C369" i="1"/>
  <c r="E369" i="1"/>
  <c r="C358" i="2"/>
  <c r="B358" i="2"/>
  <c r="D359" i="2"/>
  <c r="AS358" i="2"/>
  <c r="H368" i="1"/>
  <c r="F368" i="1"/>
  <c r="A358" i="2" l="1"/>
  <c r="AR358" i="2" s="1"/>
  <c r="C359" i="2"/>
  <c r="D360" i="2"/>
  <c r="B359" i="2"/>
  <c r="AS359" i="2"/>
  <c r="C370" i="1"/>
  <c r="E370" i="1"/>
  <c r="D370" i="1"/>
  <c r="B371" i="1"/>
  <c r="H369" i="1"/>
  <c r="F369" i="1"/>
  <c r="A359" i="2" l="1"/>
  <c r="AR359" i="2" s="1"/>
  <c r="B372" i="1"/>
  <c r="D371" i="1"/>
  <c r="C371" i="1"/>
  <c r="E371" i="1"/>
  <c r="H370" i="1"/>
  <c r="F370" i="1"/>
  <c r="B360" i="2"/>
  <c r="C360" i="2"/>
  <c r="D361" i="2"/>
  <c r="AS360" i="2"/>
  <c r="A360" i="2" l="1"/>
  <c r="AR360" i="2" s="1"/>
  <c r="F371" i="1"/>
  <c r="H371" i="1"/>
  <c r="D362" i="2"/>
  <c r="C361" i="2"/>
  <c r="AS361" i="2"/>
  <c r="B361" i="2"/>
  <c r="B373" i="1"/>
  <c r="D372" i="1"/>
  <c r="C372" i="1"/>
  <c r="E372" i="1"/>
  <c r="A361" i="2" l="1"/>
  <c r="AR361" i="2" s="1"/>
  <c r="E373" i="1"/>
  <c r="C373" i="1"/>
  <c r="D373" i="1"/>
  <c r="B374" i="1"/>
  <c r="C362" i="2"/>
  <c r="D363" i="2"/>
  <c r="AS362" i="2"/>
  <c r="B362" i="2"/>
  <c r="H372" i="1"/>
  <c r="F372" i="1"/>
  <c r="A362" i="2" l="1"/>
  <c r="AR362" i="2" s="1"/>
  <c r="B363" i="2"/>
  <c r="C363" i="2"/>
  <c r="AS363" i="2"/>
  <c r="D364" i="2"/>
  <c r="D374" i="1"/>
  <c r="B375" i="1"/>
  <c r="C374" i="1"/>
  <c r="E374" i="1"/>
  <c r="F373" i="1"/>
  <c r="H373" i="1"/>
  <c r="A363" i="2" l="1"/>
  <c r="AR363" i="2" s="1"/>
  <c r="F374" i="1"/>
  <c r="H374" i="1"/>
  <c r="E375" i="1"/>
  <c r="B376" i="1"/>
  <c r="D375" i="1"/>
  <c r="C375" i="1"/>
  <c r="B364" i="2"/>
  <c r="D365" i="2"/>
  <c r="AS364" i="2"/>
  <c r="C364" i="2"/>
  <c r="A364" i="2" l="1"/>
  <c r="AR364" i="2" s="1"/>
  <c r="F375" i="1"/>
  <c r="H375" i="1"/>
  <c r="D376" i="1"/>
  <c r="C376" i="1"/>
  <c r="B377" i="1"/>
  <c r="E376" i="1"/>
  <c r="D366" i="2"/>
  <c r="AS365" i="2"/>
  <c r="B365" i="2"/>
  <c r="C365" i="2"/>
  <c r="H376" i="1" l="1"/>
  <c r="F376" i="1"/>
  <c r="C366" i="2"/>
  <c r="D367" i="2"/>
  <c r="B366" i="2"/>
  <c r="AS366" i="2"/>
  <c r="D377" i="1"/>
  <c r="B378" i="1"/>
  <c r="C377" i="1"/>
  <c r="E377" i="1"/>
  <c r="A365" i="2"/>
  <c r="AR365" i="2" s="1"/>
  <c r="A366" i="2" l="1"/>
  <c r="AR366" i="2" s="1"/>
  <c r="B367" i="2"/>
  <c r="D368" i="2"/>
  <c r="AS367" i="2"/>
  <c r="C367" i="2"/>
  <c r="E378" i="1"/>
  <c r="D378" i="1"/>
  <c r="B379" i="1"/>
  <c r="C378" i="1"/>
  <c r="F377" i="1"/>
  <c r="H377" i="1"/>
  <c r="E379" i="1" l="1"/>
  <c r="B380" i="1"/>
  <c r="D379" i="1"/>
  <c r="C379" i="1"/>
  <c r="F378" i="1"/>
  <c r="H378" i="1"/>
  <c r="B368" i="2"/>
  <c r="AS368" i="2"/>
  <c r="D369" i="2"/>
  <c r="C368" i="2"/>
  <c r="A367" i="2"/>
  <c r="AR367" i="2" s="1"/>
  <c r="A368" i="2" l="1"/>
  <c r="AR368" i="2" s="1"/>
  <c r="H379" i="1"/>
  <c r="F379" i="1"/>
  <c r="D380" i="1"/>
  <c r="E380" i="1"/>
  <c r="C380" i="1"/>
  <c r="B381" i="1"/>
  <c r="B369" i="2"/>
  <c r="AS369" i="2"/>
  <c r="D370" i="2"/>
  <c r="C369" i="2"/>
  <c r="A369" i="2" l="1"/>
  <c r="AR369" i="2" s="1"/>
  <c r="B382" i="1"/>
  <c r="D381" i="1"/>
  <c r="E381" i="1"/>
  <c r="C381" i="1"/>
  <c r="F380" i="1"/>
  <c r="H380" i="1"/>
  <c r="B370" i="2"/>
  <c r="AS370" i="2"/>
  <c r="D371" i="2"/>
  <c r="C370" i="2"/>
  <c r="A370" i="2" l="1"/>
  <c r="AR370" i="2" s="1"/>
  <c r="H381" i="1"/>
  <c r="F381" i="1"/>
  <c r="AS371" i="2"/>
  <c r="D372" i="2"/>
  <c r="B371" i="2"/>
  <c r="C371" i="2"/>
  <c r="D382" i="1"/>
  <c r="B383" i="1"/>
  <c r="E382" i="1"/>
  <c r="C382" i="1"/>
  <c r="A371" i="2" l="1"/>
  <c r="AR371" i="2" s="1"/>
  <c r="B372" i="2"/>
  <c r="D373" i="2"/>
  <c r="C372" i="2"/>
  <c r="AS372" i="2"/>
  <c r="H382" i="1"/>
  <c r="F382" i="1"/>
  <c r="C383" i="1"/>
  <c r="D383" i="1"/>
  <c r="B384" i="1"/>
  <c r="E383" i="1"/>
  <c r="D374" i="2" l="1"/>
  <c r="C373" i="2"/>
  <c r="B373" i="2"/>
  <c r="AS373" i="2"/>
  <c r="F383" i="1"/>
  <c r="H383" i="1"/>
  <c r="B385" i="1"/>
  <c r="D384" i="1"/>
  <c r="E384" i="1"/>
  <c r="C384" i="1"/>
  <c r="A372" i="2"/>
  <c r="AR372" i="2" s="1"/>
  <c r="A373" i="2" l="1"/>
  <c r="AR373" i="2" s="1"/>
  <c r="B386" i="1"/>
  <c r="E385" i="1"/>
  <c r="D385" i="1"/>
  <c r="C385" i="1"/>
  <c r="H384" i="1"/>
  <c r="F384" i="1"/>
  <c r="D375" i="2"/>
  <c r="B374" i="2"/>
  <c r="C374" i="2"/>
  <c r="AS374" i="2"/>
  <c r="A374" i="2" l="1"/>
  <c r="AR374" i="2" s="1"/>
  <c r="AS375" i="2"/>
  <c r="B375" i="2"/>
  <c r="D376" i="2"/>
  <c r="C375" i="2"/>
  <c r="H385" i="1"/>
  <c r="F385" i="1"/>
  <c r="C386" i="1"/>
  <c r="B387" i="1"/>
  <c r="E386" i="1"/>
  <c r="D386" i="1"/>
  <c r="H386" i="1" l="1"/>
  <c r="F386" i="1"/>
  <c r="B388" i="1"/>
  <c r="C387" i="1"/>
  <c r="D387" i="1"/>
  <c r="E387" i="1"/>
  <c r="A375" i="2"/>
  <c r="AR375" i="2" s="1"/>
  <c r="B376" i="2"/>
  <c r="A376" i="2" s="1"/>
  <c r="AR376" i="2" s="1"/>
  <c r="AS376" i="2"/>
  <c r="C376" i="2"/>
  <c r="D377" i="2"/>
  <c r="H387" i="1" l="1"/>
  <c r="F387" i="1"/>
  <c r="D378" i="2"/>
  <c r="B377" i="2"/>
  <c r="AS377" i="2"/>
  <c r="C377" i="2"/>
  <c r="E388" i="1"/>
  <c r="B389" i="1"/>
  <c r="C388" i="1"/>
  <c r="D388" i="1"/>
  <c r="A377" i="2" l="1"/>
  <c r="AR377" i="2" s="1"/>
  <c r="E389" i="1"/>
  <c r="B390" i="1"/>
  <c r="D389" i="1"/>
  <c r="C389" i="1"/>
  <c r="C378" i="2"/>
  <c r="AS378" i="2"/>
  <c r="D379" i="2"/>
  <c r="B378" i="2"/>
  <c r="H388" i="1"/>
  <c r="F388" i="1"/>
  <c r="A378" i="2" l="1"/>
  <c r="AR378" i="2" s="1"/>
  <c r="F389" i="1"/>
  <c r="H389" i="1"/>
  <c r="B379" i="2"/>
  <c r="AS379" i="2"/>
  <c r="C379" i="2"/>
  <c r="D380" i="2"/>
  <c r="D390" i="1"/>
  <c r="E390" i="1"/>
  <c r="C390" i="1"/>
  <c r="B391" i="1"/>
  <c r="A379" i="2" l="1"/>
  <c r="AR379" i="2" s="1"/>
  <c r="B380" i="2"/>
  <c r="AS380" i="2"/>
  <c r="D381" i="2"/>
  <c r="C380" i="2"/>
  <c r="E391" i="1"/>
  <c r="D391" i="1"/>
  <c r="B392" i="1"/>
  <c r="C391" i="1"/>
  <c r="H390" i="1"/>
  <c r="F390" i="1"/>
  <c r="F391" i="1" l="1"/>
  <c r="H391" i="1"/>
  <c r="C392" i="1"/>
  <c r="E392" i="1"/>
  <c r="D392" i="1"/>
  <c r="B393" i="1"/>
  <c r="C381" i="2"/>
  <c r="AS381" i="2"/>
  <c r="B381" i="2"/>
  <c r="D382" i="2"/>
  <c r="A380" i="2"/>
  <c r="AR380" i="2" s="1"/>
  <c r="E393" i="1" l="1"/>
  <c r="C393" i="1"/>
  <c r="D393" i="1"/>
  <c r="B394" i="1"/>
  <c r="H392" i="1"/>
  <c r="F392" i="1"/>
  <c r="C382" i="2"/>
  <c r="AS382" i="2"/>
  <c r="D383" i="2"/>
  <c r="B382" i="2"/>
  <c r="A381" i="2"/>
  <c r="AR381" i="2" s="1"/>
  <c r="D394" i="1" l="1"/>
  <c r="B395" i="1"/>
  <c r="C394" i="1"/>
  <c r="E394" i="1"/>
  <c r="A382" i="2"/>
  <c r="AR382" i="2" s="1"/>
  <c r="F393" i="1"/>
  <c r="H393" i="1"/>
  <c r="AS383" i="2"/>
  <c r="B383" i="2"/>
  <c r="D384" i="2"/>
  <c r="C383" i="2"/>
  <c r="H394" i="1" l="1"/>
  <c r="F394" i="1"/>
  <c r="B384" i="2"/>
  <c r="AS384" i="2"/>
  <c r="C384" i="2"/>
  <c r="D385" i="2"/>
  <c r="E395" i="1"/>
  <c r="D395" i="1"/>
  <c r="B396" i="1"/>
  <c r="C395" i="1"/>
  <c r="A383" i="2"/>
  <c r="AR383" i="2" s="1"/>
  <c r="H395" i="1" l="1"/>
  <c r="F395" i="1"/>
  <c r="AS385" i="2"/>
  <c r="B385" i="2"/>
  <c r="D386" i="2"/>
  <c r="C385" i="2"/>
  <c r="A384" i="2"/>
  <c r="AR384" i="2" s="1"/>
  <c r="E396" i="1"/>
  <c r="D396" i="1"/>
  <c r="C396" i="1"/>
  <c r="B397" i="1"/>
  <c r="A385" i="2" l="1"/>
  <c r="AR385" i="2" s="1"/>
  <c r="D387" i="2"/>
  <c r="B386" i="2"/>
  <c r="AS386" i="2"/>
  <c r="C386" i="2"/>
  <c r="H396" i="1"/>
  <c r="F396" i="1"/>
  <c r="E397" i="1"/>
  <c r="D397" i="1"/>
  <c r="B398" i="1"/>
  <c r="C397" i="1"/>
  <c r="A386" i="2" l="1"/>
  <c r="AR386" i="2" s="1"/>
  <c r="H397" i="1"/>
  <c r="F397" i="1"/>
  <c r="D398" i="1"/>
  <c r="C398" i="1"/>
  <c r="E398" i="1"/>
  <c r="B399" i="1"/>
  <c r="B387" i="2"/>
  <c r="AS387" i="2"/>
  <c r="C387" i="2"/>
  <c r="D388" i="2"/>
  <c r="A387" i="2" l="1"/>
  <c r="AR387" i="2" s="1"/>
  <c r="C399" i="1"/>
  <c r="D399" i="1"/>
  <c r="B400" i="1"/>
  <c r="E399" i="1"/>
  <c r="H398" i="1"/>
  <c r="F398" i="1"/>
  <c r="B388" i="2"/>
  <c r="AS388" i="2"/>
  <c r="C388" i="2"/>
  <c r="D389" i="2"/>
  <c r="A388" i="2" l="1"/>
  <c r="AR388" i="2" s="1"/>
  <c r="B401" i="1"/>
  <c r="C400" i="1"/>
  <c r="E400" i="1"/>
  <c r="D400" i="1"/>
  <c r="C389" i="2"/>
  <c r="AS389" i="2"/>
  <c r="D390" i="2"/>
  <c r="B389" i="2"/>
  <c r="H399" i="1"/>
  <c r="F399" i="1"/>
  <c r="A389" i="2" l="1"/>
  <c r="AR389" i="2" s="1"/>
  <c r="H400" i="1"/>
  <c r="F400" i="1"/>
  <c r="AS390" i="2"/>
  <c r="B390" i="2"/>
  <c r="C390" i="2"/>
  <c r="D391" i="2"/>
  <c r="E401" i="1"/>
  <c r="D401" i="1"/>
  <c r="C401" i="1"/>
  <c r="B402" i="1"/>
  <c r="A390" i="2" l="1"/>
  <c r="AR390" i="2" s="1"/>
  <c r="B403" i="1"/>
  <c r="E402" i="1"/>
  <c r="D402" i="1"/>
  <c r="C402" i="1"/>
  <c r="B391" i="2"/>
  <c r="D392" i="2"/>
  <c r="C391" i="2"/>
  <c r="AS391" i="2"/>
  <c r="H401" i="1"/>
  <c r="F401" i="1"/>
  <c r="F402" i="1" l="1"/>
  <c r="H402" i="1"/>
  <c r="A391" i="2"/>
  <c r="AR391" i="2" s="1"/>
  <c r="B392" i="2"/>
  <c r="C392" i="2"/>
  <c r="D393" i="2"/>
  <c r="AS392" i="2"/>
  <c r="E403" i="1"/>
  <c r="B404" i="1"/>
  <c r="D403" i="1"/>
  <c r="C403" i="1"/>
  <c r="A392" i="2" l="1"/>
  <c r="AR392" i="2" s="1"/>
  <c r="F403" i="1"/>
  <c r="H403" i="1"/>
  <c r="D394" i="2"/>
  <c r="C393" i="2"/>
  <c r="AS393" i="2"/>
  <c r="B393" i="2"/>
  <c r="B405" i="1"/>
  <c r="C404" i="1"/>
  <c r="D404" i="1"/>
  <c r="E404" i="1"/>
  <c r="A393" i="2" l="1"/>
  <c r="AR393" i="2" s="1"/>
  <c r="C405" i="1"/>
  <c r="B406" i="1"/>
  <c r="D405" i="1"/>
  <c r="E405" i="1"/>
  <c r="AS394" i="2"/>
  <c r="D395" i="2"/>
  <c r="B394" i="2"/>
  <c r="C394" i="2"/>
  <c r="H404" i="1"/>
  <c r="F404" i="1"/>
  <c r="A394" i="2" l="1"/>
  <c r="AR394" i="2" s="1"/>
  <c r="E406" i="1"/>
  <c r="C406" i="1"/>
  <c r="B407" i="1"/>
  <c r="D406" i="1"/>
  <c r="D396" i="2"/>
  <c r="AS395" i="2"/>
  <c r="B395" i="2"/>
  <c r="C395" i="2"/>
  <c r="H405" i="1"/>
  <c r="F405" i="1"/>
  <c r="A395" i="2" l="1"/>
  <c r="AR395" i="2" s="1"/>
  <c r="C396" i="2"/>
  <c r="AS396" i="2"/>
  <c r="D397" i="2"/>
  <c r="B396" i="2"/>
  <c r="F406" i="1"/>
  <c r="H406" i="1"/>
  <c r="C407" i="1"/>
  <c r="B408" i="1"/>
  <c r="D407" i="1"/>
  <c r="E407" i="1"/>
  <c r="A396" i="2" l="1"/>
  <c r="AR396" i="2" s="1"/>
  <c r="D408" i="1"/>
  <c r="E408" i="1"/>
  <c r="B409" i="1"/>
  <c r="C408" i="1"/>
  <c r="D398" i="2"/>
  <c r="C397" i="2"/>
  <c r="B397" i="2"/>
  <c r="AS397" i="2"/>
  <c r="H407" i="1"/>
  <c r="F407" i="1"/>
  <c r="A397" i="2" l="1"/>
  <c r="AR397" i="2" s="1"/>
  <c r="F408" i="1"/>
  <c r="H408" i="1"/>
  <c r="E409" i="1"/>
  <c r="C409" i="1"/>
  <c r="D409" i="1"/>
  <c r="B410" i="1"/>
  <c r="C398" i="2"/>
  <c r="AS398" i="2"/>
  <c r="D399" i="2"/>
  <c r="B398" i="2"/>
  <c r="F409" i="1" l="1"/>
  <c r="H409" i="1"/>
  <c r="C410" i="1"/>
  <c r="E410" i="1"/>
  <c r="D410" i="1"/>
  <c r="B411" i="1"/>
  <c r="A398" i="2"/>
  <c r="AR398" i="2" s="1"/>
  <c r="B399" i="2"/>
  <c r="AS399" i="2"/>
  <c r="C399" i="2"/>
  <c r="D400" i="2"/>
  <c r="A399" i="2" l="1"/>
  <c r="AR399" i="2" s="1"/>
  <c r="E411" i="1"/>
  <c r="C411" i="1"/>
  <c r="B412" i="1"/>
  <c r="D411" i="1"/>
  <c r="D401" i="2"/>
  <c r="AS400" i="2"/>
  <c r="C400" i="2"/>
  <c r="B400" i="2"/>
  <c r="F410" i="1"/>
  <c r="H410" i="1"/>
  <c r="A400" i="2" l="1"/>
  <c r="AR400" i="2" s="1"/>
  <c r="C412" i="1"/>
  <c r="E412" i="1"/>
  <c r="B413" i="1"/>
  <c r="D412" i="1"/>
  <c r="C401" i="2"/>
  <c r="B401" i="2"/>
  <c r="A401" i="2" s="1"/>
  <c r="AR401" i="2" s="1"/>
  <c r="D402" i="2"/>
  <c r="AS401" i="2"/>
  <c r="H411" i="1"/>
  <c r="F411" i="1"/>
  <c r="AS402" i="2" l="1"/>
  <c r="B402" i="2"/>
  <c r="D403" i="2"/>
  <c r="C402" i="2"/>
  <c r="E413" i="1"/>
  <c r="C413" i="1"/>
  <c r="B414" i="1"/>
  <c r="D413" i="1"/>
  <c r="F412" i="1"/>
  <c r="H412" i="1"/>
  <c r="A402" i="2" l="1"/>
  <c r="AR402" i="2" s="1"/>
  <c r="F413" i="1"/>
  <c r="H413" i="1"/>
  <c r="D414" i="1"/>
  <c r="E414" i="1"/>
  <c r="C414" i="1"/>
  <c r="C403" i="2"/>
  <c r="D404" i="2"/>
  <c r="AS403" i="2"/>
  <c r="B403" i="2"/>
  <c r="AS404" i="2" l="1"/>
  <c r="C404" i="2"/>
  <c r="B404" i="2"/>
  <c r="D405" i="2"/>
  <c r="F414" i="1"/>
  <c r="H414" i="1"/>
  <c r="A403" i="2"/>
  <c r="AR403" i="2" s="1"/>
  <c r="A404" i="2" l="1"/>
  <c r="AR404" i="2" s="1"/>
  <c r="D406" i="2"/>
  <c r="AS405" i="2"/>
  <c r="C405" i="2"/>
  <c r="B405" i="2"/>
  <c r="A405" i="2" l="1"/>
  <c r="AR405" i="2" s="1"/>
  <c r="B406" i="2"/>
  <c r="D407" i="2"/>
  <c r="AS406" i="2"/>
  <c r="C406" i="2"/>
  <c r="C407" i="2" l="1"/>
  <c r="D408" i="2"/>
  <c r="AS407" i="2"/>
  <c r="B407" i="2"/>
  <c r="A407" i="2" s="1"/>
  <c r="AR407" i="2" s="1"/>
  <c r="A406" i="2"/>
  <c r="AR406" i="2" s="1"/>
  <c r="C408" i="2" l="1"/>
  <c r="D409" i="2"/>
  <c r="B408" i="2"/>
  <c r="A408" i="2" s="1"/>
  <c r="AR408" i="2" s="1"/>
  <c r="AS408" i="2"/>
  <c r="C409" i="2" l="1"/>
  <c r="D410" i="2"/>
  <c r="AS409" i="2"/>
  <c r="B409" i="2"/>
  <c r="A409" i="2" l="1"/>
  <c r="AR409" i="2" s="1"/>
  <c r="AS410" i="2"/>
  <c r="C410" i="2"/>
  <c r="B410" i="2"/>
  <c r="A410" i="2" s="1"/>
  <c r="AR410" i="2" s="1"/>
  <c r="D411" i="2"/>
  <c r="C411" i="2" l="1"/>
  <c r="D412" i="2"/>
  <c r="AS411" i="2"/>
  <c r="B411" i="2"/>
  <c r="A411" i="2" l="1"/>
  <c r="AR411" i="2" s="1"/>
  <c r="D413" i="2"/>
  <c r="AS412" i="2"/>
  <c r="B412" i="2"/>
  <c r="C412" i="2"/>
  <c r="A412" i="2" l="1"/>
  <c r="AR412" i="2" s="1"/>
  <c r="AS413" i="2"/>
  <c r="D414" i="2"/>
  <c r="B413" i="2"/>
  <c r="C413" i="2"/>
  <c r="A413" i="2" l="1"/>
  <c r="AR413" i="2" s="1"/>
  <c r="C414" i="2"/>
  <c r="D415" i="2"/>
  <c r="B414" i="2"/>
  <c r="AS414" i="2"/>
  <c r="A414" i="2" l="1"/>
  <c r="AR414" i="2" s="1"/>
  <c r="B415" i="2"/>
  <c r="AS415" i="2"/>
  <c r="C415" i="2"/>
  <c r="D416" i="2"/>
  <c r="B416" i="2" l="1"/>
  <c r="AS416" i="2"/>
  <c r="C416" i="2"/>
  <c r="D417" i="2"/>
  <c r="A415" i="2"/>
  <c r="AR415" i="2" s="1"/>
  <c r="C417" i="2" l="1"/>
  <c r="AS417" i="2"/>
  <c r="D418" i="2"/>
  <c r="B417" i="2"/>
  <c r="A416" i="2"/>
  <c r="AR416" i="2" s="1"/>
  <c r="A417" i="2" l="1"/>
  <c r="AR417" i="2" s="1"/>
  <c r="B418" i="2"/>
  <c r="AS418" i="2"/>
  <c r="D419" i="2"/>
  <c r="C418" i="2"/>
  <c r="C419" i="2" l="1"/>
  <c r="B419" i="2"/>
  <c r="D420" i="2"/>
  <c r="AS419" i="2"/>
  <c r="A418" i="2"/>
  <c r="AR418" i="2" s="1"/>
  <c r="C420" i="2" l="1"/>
  <c r="AS420" i="2"/>
  <c r="B420" i="2"/>
  <c r="D421" i="2"/>
  <c r="A419" i="2"/>
  <c r="AR419" i="2" s="1"/>
  <c r="A420" i="2" l="1"/>
  <c r="AR420" i="2" s="1"/>
  <c r="C421" i="2"/>
  <c r="D422" i="2"/>
  <c r="AS421" i="2"/>
  <c r="B421" i="2"/>
  <c r="A421" i="2" l="1"/>
  <c r="AR421" i="2" s="1"/>
  <c r="AS422" i="2"/>
  <c r="B422" i="2"/>
  <c r="D423" i="2"/>
  <c r="C422" i="2"/>
  <c r="D424" i="2" l="1"/>
  <c r="AS423" i="2"/>
  <c r="B423" i="2"/>
  <c r="C423" i="2"/>
  <c r="A422" i="2"/>
  <c r="AR422" i="2" s="1"/>
  <c r="A423" i="2" l="1"/>
  <c r="AR423" i="2" s="1"/>
  <c r="B424" i="2"/>
  <c r="AS424" i="2"/>
  <c r="C424" i="2"/>
  <c r="D425" i="2"/>
  <c r="A424" i="2" l="1"/>
  <c r="AR424" i="2" s="1"/>
  <c r="C425" i="2"/>
  <c r="B425" i="2"/>
  <c r="D426" i="2"/>
  <c r="AS425" i="2"/>
  <c r="C426" i="2" l="1"/>
  <c r="B426" i="2"/>
  <c r="D427" i="2"/>
  <c r="AS426" i="2"/>
  <c r="A425" i="2"/>
  <c r="AR425" i="2" s="1"/>
  <c r="A426" i="2" l="1"/>
  <c r="AR426" i="2" s="1"/>
  <c r="C427" i="2"/>
  <c r="D428" i="2"/>
  <c r="AS427" i="2"/>
  <c r="B427" i="2"/>
  <c r="A427" i="2" l="1"/>
  <c r="AR427" i="2" s="1"/>
  <c r="D429" i="2"/>
  <c r="B428" i="2"/>
  <c r="AS428" i="2"/>
  <c r="C428" i="2"/>
  <c r="A428" i="2" l="1"/>
  <c r="AR428" i="2" s="1"/>
  <c r="C429" i="2"/>
  <c r="B429" i="2"/>
  <c r="D430" i="2"/>
  <c r="AS429" i="2"/>
  <c r="A429" i="2" l="1"/>
  <c r="AR429" i="2" s="1"/>
  <c r="C430" i="2"/>
  <c r="B430" i="2"/>
  <c r="D431" i="2"/>
  <c r="AS430" i="2"/>
  <c r="A430" i="2" l="1"/>
  <c r="AR430" i="2" s="1"/>
  <c r="AS431" i="2"/>
  <c r="C431" i="2"/>
  <c r="B431" i="2"/>
  <c r="D432" i="2"/>
  <c r="A431" i="2" l="1"/>
  <c r="AR431" i="2" s="1"/>
  <c r="D433" i="2"/>
  <c r="B432" i="2"/>
  <c r="AS432" i="2"/>
  <c r="C432" i="2"/>
  <c r="A432" i="2" l="1"/>
  <c r="AR432" i="2" s="1"/>
  <c r="C433" i="2"/>
  <c r="B433" i="2"/>
  <c r="AS433" i="2"/>
  <c r="D434" i="2"/>
  <c r="A433" i="2" l="1"/>
  <c r="AR433" i="2" s="1"/>
  <c r="D435" i="2"/>
  <c r="C434" i="2"/>
  <c r="B434" i="2"/>
  <c r="AS434" i="2"/>
  <c r="A434" i="2" l="1"/>
  <c r="AR434" i="2" s="1"/>
  <c r="AS435" i="2"/>
  <c r="C435" i="2"/>
  <c r="B435" i="2"/>
  <c r="D436" i="2"/>
  <c r="A435" i="2" l="1"/>
  <c r="AR435" i="2" s="1"/>
  <c r="AS436" i="2"/>
  <c r="C436" i="2"/>
  <c r="D437" i="2"/>
  <c r="B436" i="2"/>
  <c r="A436" i="2" l="1"/>
  <c r="AR436" i="2" s="1"/>
  <c r="B437" i="2"/>
  <c r="D438" i="2"/>
  <c r="AS437" i="2"/>
  <c r="C437" i="2"/>
  <c r="C438" i="2" l="1"/>
  <c r="B438" i="2"/>
  <c r="D439" i="2"/>
  <c r="AS438" i="2"/>
  <c r="A437" i="2"/>
  <c r="AR437" i="2" s="1"/>
  <c r="A438" i="2" l="1"/>
  <c r="AR438" i="2" s="1"/>
  <c r="AS439" i="2"/>
  <c r="B439" i="2"/>
  <c r="D440" i="2"/>
  <c r="C439" i="2"/>
  <c r="D441" i="2" l="1"/>
  <c r="AS440" i="2"/>
  <c r="C440" i="2"/>
  <c r="B440" i="2"/>
  <c r="A440" i="2" s="1"/>
  <c r="AR440" i="2" s="1"/>
  <c r="A439" i="2"/>
  <c r="AR439" i="2" s="1"/>
  <c r="AS441" i="2" l="1"/>
  <c r="D442" i="2"/>
  <c r="B441" i="2"/>
  <c r="C441" i="2"/>
  <c r="A441" i="2" l="1"/>
  <c r="AR441" i="2" s="1"/>
  <c r="B442" i="2"/>
  <c r="AS442" i="2"/>
  <c r="C442" i="2"/>
  <c r="D443" i="2"/>
  <c r="AS443" i="2" l="1"/>
  <c r="B443" i="2"/>
  <c r="D444" i="2"/>
  <c r="C443" i="2"/>
  <c r="A442" i="2"/>
  <c r="AR442" i="2" s="1"/>
  <c r="A443" i="2" l="1"/>
  <c r="AR443" i="2" s="1"/>
  <c r="AS444" i="2"/>
  <c r="B444" i="2"/>
  <c r="C444" i="2"/>
  <c r="D445" i="2"/>
  <c r="A444" i="2" l="1"/>
  <c r="AR444" i="2" s="1"/>
  <c r="B445" i="2"/>
  <c r="D446" i="2"/>
  <c r="C445" i="2"/>
  <c r="AS445" i="2"/>
  <c r="AS446" i="2" l="1"/>
  <c r="C446" i="2"/>
  <c r="B446" i="2"/>
  <c r="D447" i="2"/>
  <c r="A445" i="2"/>
  <c r="AR445" i="2" s="1"/>
  <c r="A446" i="2" l="1"/>
  <c r="AR446" i="2" s="1"/>
  <c r="D448" i="2"/>
  <c r="AS447" i="2"/>
  <c r="C447" i="2"/>
  <c r="B447" i="2"/>
  <c r="A447" i="2" l="1"/>
  <c r="AR447" i="2" s="1"/>
  <c r="C448" i="2"/>
  <c r="AS448" i="2"/>
  <c r="D449" i="2"/>
  <c r="B448" i="2"/>
  <c r="A448" i="2" l="1"/>
  <c r="AR448" i="2" s="1"/>
  <c r="D450" i="2"/>
  <c r="AS449" i="2"/>
  <c r="C449" i="2"/>
  <c r="B449" i="2"/>
  <c r="A449" i="2" l="1"/>
  <c r="AR449" i="2" s="1"/>
  <c r="B450" i="2"/>
  <c r="C450" i="2"/>
  <c r="D451" i="2"/>
  <c r="AS450" i="2"/>
  <c r="A450" i="2" l="1"/>
  <c r="AR450" i="2" s="1"/>
  <c r="D452" i="2"/>
  <c r="AS451" i="2"/>
  <c r="C451" i="2"/>
  <c r="B451" i="2"/>
  <c r="A451" i="2" l="1"/>
  <c r="AR451" i="2" s="1"/>
  <c r="AS452" i="2"/>
  <c r="B452" i="2"/>
  <c r="C452" i="2"/>
  <c r="D453" i="2"/>
  <c r="A452" i="2" l="1"/>
  <c r="AR452" i="2" s="1"/>
  <c r="B453" i="2"/>
  <c r="D454" i="2"/>
  <c r="C453" i="2"/>
  <c r="AS453" i="2"/>
  <c r="B454" i="2" l="1"/>
  <c r="AS454" i="2"/>
  <c r="C454" i="2"/>
  <c r="D455" i="2"/>
  <c r="A453" i="2"/>
  <c r="AR453" i="2" s="1"/>
  <c r="C455" i="2" l="1"/>
  <c r="D456" i="2"/>
  <c r="AS455" i="2"/>
  <c r="B455" i="2"/>
  <c r="A454" i="2"/>
  <c r="AR454" i="2" s="1"/>
  <c r="A455" i="2" l="1"/>
  <c r="AR455" i="2" s="1"/>
  <c r="D457" i="2"/>
  <c r="AS456" i="2"/>
  <c r="C456" i="2"/>
  <c r="B456" i="2"/>
  <c r="A456" i="2" l="1"/>
  <c r="AR456" i="2" s="1"/>
  <c r="AS457" i="2"/>
  <c r="C457" i="2"/>
  <c r="D458" i="2"/>
  <c r="B457" i="2"/>
  <c r="A457" i="2" l="1"/>
  <c r="AR457" i="2" s="1"/>
  <c r="C458" i="2"/>
  <c r="B458" i="2"/>
  <c r="D459" i="2"/>
  <c r="AS458" i="2"/>
  <c r="A458" i="2" l="1"/>
  <c r="AR458" i="2" s="1"/>
  <c r="D460" i="2"/>
  <c r="AS459" i="2"/>
  <c r="B459" i="2"/>
  <c r="C459" i="2"/>
  <c r="A459" i="2" l="1"/>
  <c r="AR459" i="2" s="1"/>
  <c r="D461" i="2"/>
  <c r="B460" i="2"/>
  <c r="AS460" i="2"/>
  <c r="C460" i="2"/>
  <c r="A460" i="2" l="1"/>
  <c r="AR460" i="2" s="1"/>
  <c r="C461" i="2"/>
  <c r="AS461" i="2"/>
  <c r="D462" i="2"/>
  <c r="B461" i="2"/>
  <c r="A461" i="2" l="1"/>
  <c r="AR461" i="2" s="1"/>
  <c r="C462" i="2"/>
  <c r="AS462" i="2"/>
  <c r="B462" i="2"/>
  <c r="D463" i="2"/>
  <c r="A462" i="2" l="1"/>
  <c r="AR462" i="2" s="1"/>
  <c r="B463" i="2"/>
  <c r="D464" i="2"/>
  <c r="AS463" i="2"/>
  <c r="C463" i="2"/>
  <c r="D465" i="2" l="1"/>
  <c r="AS464" i="2"/>
  <c r="C464" i="2"/>
  <c r="B464" i="2"/>
  <c r="A464" i="2" s="1"/>
  <c r="AR464" i="2" s="1"/>
  <c r="A463" i="2"/>
  <c r="AR463" i="2" s="1"/>
  <c r="B465" i="2" l="1"/>
  <c r="D466" i="2"/>
  <c r="C465" i="2"/>
  <c r="AS465" i="2"/>
  <c r="AS466" i="2" l="1"/>
  <c r="B466" i="2"/>
  <c r="D467" i="2"/>
  <c r="C466" i="2"/>
  <c r="A465" i="2"/>
  <c r="AR465" i="2" s="1"/>
  <c r="A466" i="2" l="1"/>
  <c r="AR466" i="2" s="1"/>
  <c r="AS467" i="2"/>
  <c r="B467" i="2"/>
  <c r="C467" i="2"/>
  <c r="D468" i="2"/>
  <c r="A467" i="2" l="1"/>
  <c r="AR467" i="2" s="1"/>
  <c r="C468" i="2"/>
  <c r="D469" i="2"/>
  <c r="B468" i="2"/>
  <c r="AS468" i="2"/>
  <c r="A468" i="2" l="1"/>
  <c r="AR468" i="2" s="1"/>
  <c r="B469" i="2"/>
  <c r="D470" i="2"/>
  <c r="AS469" i="2"/>
  <c r="C469" i="2"/>
  <c r="C470" i="2" l="1"/>
  <c r="B470" i="2"/>
  <c r="AS470" i="2"/>
  <c r="D471" i="2"/>
  <c r="A469" i="2"/>
  <c r="AR469" i="2" s="1"/>
  <c r="A470" i="2" l="1"/>
  <c r="AR470" i="2" s="1"/>
  <c r="D472" i="2"/>
  <c r="AS471" i="2"/>
  <c r="C471" i="2"/>
  <c r="B471" i="2"/>
  <c r="A471" i="2" l="1"/>
  <c r="AR471" i="2" s="1"/>
  <c r="C472" i="2"/>
  <c r="B472" i="2"/>
  <c r="D473" i="2"/>
  <c r="AS472" i="2"/>
  <c r="A472" i="2" l="1"/>
  <c r="AR472" i="2" s="1"/>
  <c r="AS473" i="2"/>
  <c r="D474" i="2"/>
  <c r="C473" i="2"/>
  <c r="B473" i="2"/>
  <c r="A473" i="2" l="1"/>
  <c r="AR473" i="2" s="1"/>
  <c r="D475" i="2"/>
  <c r="AS474" i="2"/>
  <c r="B474" i="2"/>
  <c r="C474" i="2"/>
  <c r="A474" i="2" l="1"/>
  <c r="AR474" i="2" s="1"/>
  <c r="AS475" i="2"/>
  <c r="D476" i="2"/>
  <c r="B475" i="2"/>
  <c r="C475" i="2"/>
  <c r="A475" i="2" l="1"/>
  <c r="AR475" i="2" s="1"/>
  <c r="B476" i="2"/>
  <c r="AS476" i="2"/>
  <c r="C476" i="2"/>
  <c r="D477" i="2"/>
  <c r="C477" i="2" l="1"/>
  <c r="B477" i="2"/>
  <c r="D478" i="2"/>
  <c r="AS477" i="2"/>
  <c r="A476" i="2"/>
  <c r="AR476" i="2" s="1"/>
  <c r="A477" i="2" l="1"/>
  <c r="AR477" i="2" s="1"/>
  <c r="B478" i="2"/>
  <c r="D479" i="2"/>
  <c r="AS478" i="2"/>
  <c r="C478" i="2"/>
  <c r="AS479" i="2" l="1"/>
  <c r="C479" i="2"/>
  <c r="D480" i="2"/>
  <c r="B479" i="2"/>
  <c r="A478" i="2"/>
  <c r="AR478" i="2" s="1"/>
  <c r="A479" i="2" l="1"/>
  <c r="AR479" i="2" s="1"/>
  <c r="AS480" i="2"/>
  <c r="B480" i="2"/>
  <c r="C480" i="2"/>
  <c r="D481" i="2"/>
  <c r="A480" i="2" l="1"/>
  <c r="AR480" i="2" s="1"/>
  <c r="D482" i="2"/>
  <c r="C481" i="2"/>
  <c r="B481" i="2"/>
  <c r="AS481" i="2"/>
  <c r="A481" i="2" l="1"/>
  <c r="AR481" i="2" s="1"/>
  <c r="C482" i="2"/>
  <c r="D483" i="2"/>
  <c r="B482" i="2"/>
  <c r="AS482" i="2"/>
  <c r="A482" i="2" l="1"/>
  <c r="AR482" i="2" s="1"/>
  <c r="C483" i="2"/>
  <c r="AS483" i="2"/>
  <c r="E6" i="1" s="1"/>
  <c r="D484" i="2"/>
  <c r="B483" i="2"/>
  <c r="A483" i="2" s="1"/>
  <c r="AR483" i="2" s="1"/>
  <c r="D485" i="2" l="1"/>
  <c r="C484" i="2"/>
  <c r="AS484" i="2"/>
  <c r="B484" i="2"/>
  <c r="A484" i="2" l="1"/>
  <c r="AR484" i="2" s="1"/>
  <c r="AS485" i="2"/>
  <c r="C485" i="2"/>
  <c r="D486" i="2"/>
  <c r="B485" i="2"/>
  <c r="A485" i="2" l="1"/>
  <c r="AR485" i="2" s="1"/>
  <c r="B486" i="2"/>
  <c r="D487" i="2"/>
  <c r="C486" i="2"/>
  <c r="AS486" i="2"/>
  <c r="D488" i="2" l="1"/>
  <c r="AS487" i="2"/>
  <c r="C487" i="2"/>
  <c r="B487" i="2"/>
  <c r="A487" i="2" s="1"/>
  <c r="AR487" i="2" s="1"/>
  <c r="A486" i="2"/>
  <c r="AR486" i="2" s="1"/>
  <c r="C488" i="2" l="1"/>
  <c r="AS488" i="2"/>
  <c r="B488" i="2"/>
  <c r="D489" i="2"/>
  <c r="A488" i="2" l="1"/>
  <c r="AR488" i="2" s="1"/>
  <c r="C489" i="2"/>
  <c r="AS489" i="2"/>
  <c r="B489" i="2"/>
  <c r="D490" i="2"/>
  <c r="C490" i="2" l="1"/>
  <c r="AS490" i="2"/>
  <c r="B490" i="2"/>
  <c r="D491" i="2"/>
  <c r="A489" i="2"/>
  <c r="AR489" i="2" s="1"/>
  <c r="AN489" i="2"/>
  <c r="A490" i="2" l="1"/>
  <c r="AR490" i="2" s="1"/>
  <c r="B491" i="2"/>
  <c r="C491" i="2"/>
  <c r="AS491" i="2"/>
  <c r="D492" i="2"/>
  <c r="B492" i="2" l="1"/>
  <c r="D493" i="2"/>
  <c r="C492" i="2"/>
  <c r="AS492" i="2"/>
  <c r="A491" i="2"/>
  <c r="AR491" i="2" s="1"/>
  <c r="AP491" i="2"/>
  <c r="C493" i="2" l="1"/>
  <c r="D494" i="2"/>
  <c r="B493" i="2"/>
  <c r="AS493" i="2"/>
  <c r="A492" i="2"/>
  <c r="AR492" i="2" s="1"/>
  <c r="A493" i="2" l="1"/>
  <c r="AR493" i="2" s="1"/>
  <c r="C494" i="2"/>
  <c r="AS494" i="2"/>
  <c r="B494" i="2"/>
  <c r="D495" i="2"/>
  <c r="A494" i="2" l="1"/>
  <c r="AR494" i="2" s="1"/>
  <c r="C495" i="2"/>
  <c r="AS495" i="2"/>
  <c r="B495" i="2"/>
  <c r="D496" i="2"/>
  <c r="A495" i="2" l="1"/>
  <c r="AR495" i="2" s="1"/>
  <c r="AS496" i="2"/>
  <c r="B496" i="2"/>
  <c r="C496" i="2"/>
  <c r="D497" i="2"/>
  <c r="AS497" i="2" l="1"/>
  <c r="D498" i="2"/>
  <c r="B497" i="2"/>
  <c r="C497" i="2"/>
  <c r="A496" i="2"/>
  <c r="AR496" i="2" s="1"/>
  <c r="A497" i="2" l="1"/>
  <c r="AR497" i="2" s="1"/>
  <c r="B498" i="2"/>
  <c r="D499" i="2"/>
  <c r="AS498" i="2"/>
  <c r="C498" i="2"/>
  <c r="B499" i="2" l="1"/>
  <c r="D500" i="2"/>
  <c r="AS499" i="2"/>
  <c r="C499" i="2"/>
  <c r="A498" i="2"/>
  <c r="AR498" i="2" s="1"/>
  <c r="C500" i="2" l="1"/>
  <c r="B500" i="2"/>
  <c r="A500" i="2" s="1"/>
  <c r="AR500" i="2" s="1"/>
  <c r="D501" i="2"/>
  <c r="AS500" i="2"/>
  <c r="A499" i="2"/>
  <c r="AR499" i="2" s="1"/>
  <c r="C501" i="2" l="1"/>
  <c r="AS501" i="2"/>
  <c r="B501" i="2"/>
  <c r="D502" i="2"/>
  <c r="A501" i="2" l="1"/>
  <c r="AR501" i="2" s="1"/>
  <c r="D503" i="2"/>
  <c r="B502" i="2"/>
  <c r="C502" i="2"/>
  <c r="AS502" i="2"/>
  <c r="A502" i="2" l="1"/>
  <c r="AR502" i="2" s="1"/>
  <c r="C503" i="2"/>
  <c r="D504" i="2"/>
  <c r="AS503" i="2"/>
  <c r="B503" i="2"/>
  <c r="A503" i="2" l="1"/>
  <c r="AR503" i="2" s="1"/>
  <c r="AS504" i="2"/>
  <c r="C504" i="2"/>
  <c r="D505" i="2"/>
  <c r="B504" i="2"/>
  <c r="A504" i="2" l="1"/>
  <c r="AR504" i="2" s="1"/>
  <c r="AS505" i="2"/>
  <c r="B505" i="2"/>
  <c r="C505" i="2"/>
  <c r="D506" i="2"/>
  <c r="C506" i="2" l="1"/>
  <c r="B506" i="2"/>
  <c r="D507" i="2"/>
  <c r="AS506" i="2"/>
  <c r="A505" i="2"/>
  <c r="AR505" i="2" s="1"/>
  <c r="A506" i="2" l="1"/>
  <c r="AR506" i="2" s="1"/>
  <c r="B507" i="2"/>
  <c r="D508" i="2"/>
  <c r="C507" i="2"/>
  <c r="AS507" i="2"/>
  <c r="B508" i="2" l="1"/>
  <c r="D509" i="2"/>
  <c r="C508" i="2"/>
  <c r="AS508" i="2"/>
  <c r="A507" i="2"/>
  <c r="AR507" i="2" s="1"/>
  <c r="B509" i="2" l="1"/>
  <c r="C509" i="2"/>
  <c r="D510" i="2"/>
  <c r="AS509" i="2"/>
  <c r="A508" i="2"/>
  <c r="AR508" i="2" s="1"/>
  <c r="C510" i="2" l="1"/>
  <c r="AS510" i="2"/>
  <c r="B510" i="2"/>
  <c r="D511" i="2"/>
  <c r="A509" i="2"/>
  <c r="AR509" i="2" s="1"/>
  <c r="A510" i="2" l="1"/>
  <c r="AR510" i="2" s="1"/>
  <c r="C511" i="2"/>
  <c r="D512" i="2"/>
  <c r="AS511" i="2"/>
  <c r="B511" i="2"/>
  <c r="A511" i="2" l="1"/>
  <c r="AR511" i="2" s="1"/>
  <c r="C512" i="2"/>
  <c r="AS512" i="2"/>
  <c r="B512" i="2"/>
  <c r="D513" i="2"/>
  <c r="A512" i="2" l="1"/>
  <c r="AR512" i="2" s="1"/>
  <c r="B513" i="2"/>
  <c r="D514" i="2"/>
  <c r="AS513" i="2"/>
  <c r="C513" i="2"/>
  <c r="C514" i="2" l="1"/>
  <c r="B514" i="2"/>
  <c r="AS514" i="2"/>
  <c r="D515" i="2"/>
  <c r="A513" i="2"/>
  <c r="AR513" i="2" s="1"/>
  <c r="A514" i="2" l="1"/>
  <c r="AR514" i="2" s="1"/>
  <c r="C515" i="2"/>
  <c r="B515" i="2"/>
  <c r="AS515" i="2"/>
  <c r="D516" i="2"/>
  <c r="D517" i="2" l="1"/>
  <c r="AS516" i="2"/>
  <c r="C516" i="2"/>
  <c r="B516" i="2"/>
  <c r="A515" i="2"/>
  <c r="AR515" i="2" s="1"/>
  <c r="A516" i="2" l="1"/>
  <c r="AR516" i="2" s="1"/>
  <c r="D518" i="2"/>
  <c r="B517" i="2"/>
  <c r="AS517" i="2"/>
  <c r="C517" i="2"/>
  <c r="A517" i="2" l="1"/>
  <c r="AR517" i="2" s="1"/>
  <c r="D519" i="2"/>
  <c r="AS518" i="2"/>
  <c r="C518" i="2"/>
  <c r="B518" i="2"/>
  <c r="A518" i="2" l="1"/>
  <c r="AR518" i="2" s="1"/>
  <c r="B519" i="2"/>
  <c r="AS519" i="2"/>
  <c r="C519" i="2"/>
  <c r="D520" i="2"/>
  <c r="A519" i="2" l="1"/>
  <c r="AR519" i="2" s="1"/>
  <c r="C520" i="2"/>
  <c r="D521" i="2"/>
  <c r="B520" i="2"/>
  <c r="AS520" i="2"/>
  <c r="A520" i="2" l="1"/>
  <c r="AR520" i="2" s="1"/>
  <c r="B521" i="2"/>
  <c r="D522" i="2"/>
  <c r="AS521" i="2"/>
  <c r="C521" i="2"/>
  <c r="D523" i="2" l="1"/>
  <c r="C522" i="2"/>
  <c r="AS522" i="2"/>
  <c r="B522" i="2"/>
  <c r="A521" i="2"/>
  <c r="AR521" i="2" s="1"/>
  <c r="A522" i="2" l="1"/>
  <c r="AR522" i="2" s="1"/>
  <c r="D524" i="2"/>
  <c r="C523" i="2"/>
  <c r="AS523" i="2"/>
  <c r="B523" i="2"/>
  <c r="A523" i="2" l="1"/>
  <c r="AR523" i="2" s="1"/>
  <c r="AS524" i="2"/>
  <c r="B524" i="2"/>
  <c r="D525" i="2"/>
  <c r="C524" i="2"/>
  <c r="A524" i="2" l="1"/>
  <c r="AR524" i="2" s="1"/>
  <c r="B525" i="2"/>
  <c r="D526" i="2"/>
  <c r="AS525" i="2"/>
  <c r="C525" i="2"/>
  <c r="B526" i="2" l="1"/>
  <c r="D527" i="2"/>
  <c r="AS526" i="2"/>
  <c r="C526" i="2"/>
  <c r="A525" i="2"/>
  <c r="AR525" i="2" s="1"/>
  <c r="AN526" i="2" l="1"/>
  <c r="C527" i="2"/>
  <c r="D528" i="2"/>
  <c r="B527" i="2"/>
  <c r="A527" i="2" s="1"/>
  <c r="AR527" i="2" s="1"/>
  <c r="AS527" i="2"/>
  <c r="A526" i="2"/>
  <c r="AR526" i="2" s="1"/>
  <c r="AS528" i="2" l="1"/>
  <c r="D529" i="2"/>
  <c r="B528" i="2"/>
  <c r="C528" i="2"/>
  <c r="AN528" i="2" l="1"/>
  <c r="A528" i="2"/>
  <c r="AR528" i="2" s="1"/>
  <c r="AP528" i="2"/>
  <c r="B529" i="2"/>
  <c r="C529" i="2"/>
  <c r="D530" i="2"/>
  <c r="AS529" i="2"/>
  <c r="AN529" i="2" l="1"/>
  <c r="A529" i="2"/>
  <c r="AR529" i="2" s="1"/>
  <c r="AS530" i="2"/>
  <c r="B530" i="2"/>
  <c r="D531" i="2"/>
  <c r="C530" i="2"/>
  <c r="AP530" i="2" l="1"/>
  <c r="AN530" i="2"/>
  <c r="A530" i="2"/>
  <c r="AR530" i="2" s="1"/>
  <c r="C531" i="2"/>
  <c r="AS531" i="2"/>
  <c r="D532" i="2"/>
  <c r="B531" i="2"/>
  <c r="AN531" i="2" s="1"/>
  <c r="A531" i="2" l="1"/>
  <c r="AR531" i="2" s="1"/>
  <c r="AP531" i="2"/>
  <c r="AS532" i="2"/>
  <c r="C532" i="2"/>
  <c r="B532" i="2"/>
  <c r="D533" i="2"/>
  <c r="AP532" i="2" l="1"/>
  <c r="AN532" i="2"/>
  <c r="A532" i="2"/>
  <c r="AR532" i="2" s="1"/>
  <c r="B533" i="2"/>
  <c r="AS533" i="2"/>
  <c r="C533" i="2"/>
  <c r="D534" i="2"/>
  <c r="AP533" i="2" l="1"/>
  <c r="AN533" i="2"/>
  <c r="A533" i="2"/>
  <c r="AR533" i="2" s="1"/>
  <c r="B534" i="2"/>
  <c r="AP534" i="2" s="1"/>
  <c r="AS534" i="2"/>
  <c r="C534" i="2"/>
  <c r="D535" i="2"/>
  <c r="AS535" i="2" l="1"/>
  <c r="C535" i="2"/>
  <c r="B535" i="2"/>
  <c r="D536" i="2"/>
  <c r="A534" i="2"/>
  <c r="AR534" i="2" s="1"/>
  <c r="AP535" i="2" l="1"/>
  <c r="AN535" i="2"/>
  <c r="A535" i="2"/>
  <c r="AR535" i="2" s="1"/>
  <c r="D537" i="2"/>
  <c r="AS536" i="2"/>
  <c r="C536" i="2"/>
  <c r="B536" i="2"/>
  <c r="A536" i="2" l="1"/>
  <c r="AR536" i="2" s="1"/>
  <c r="AN536" i="2"/>
  <c r="C537" i="2"/>
  <c r="D538" i="2"/>
  <c r="B537" i="2"/>
  <c r="AP537" i="2" s="1"/>
  <c r="AS537" i="2"/>
  <c r="A537" i="2" l="1"/>
  <c r="AR537" i="2" s="1"/>
  <c r="AS538" i="2"/>
  <c r="B538" i="2"/>
  <c r="AP538" i="2" s="1"/>
  <c r="C538" i="2"/>
  <c r="D539" i="2"/>
  <c r="A538" i="2" l="1"/>
  <c r="AR538" i="2" s="1"/>
  <c r="D540" i="2"/>
  <c r="C539" i="2"/>
  <c r="B539" i="2"/>
  <c r="AS539" i="2"/>
  <c r="A539" i="2" l="1"/>
  <c r="AR539" i="2" s="1"/>
  <c r="AS540" i="2"/>
  <c r="D541" i="2"/>
  <c r="B540" i="2"/>
  <c r="C540" i="2"/>
  <c r="D542" i="2" l="1"/>
  <c r="AS541" i="2"/>
  <c r="B541" i="2"/>
  <c r="C541" i="2"/>
  <c r="A540" i="2"/>
  <c r="AR540" i="2" s="1"/>
  <c r="A541" i="2" l="1"/>
  <c r="AR541" i="2" s="1"/>
  <c r="B542" i="2"/>
  <c r="AN542" i="2" s="1"/>
  <c r="D543" i="2"/>
  <c r="AS542" i="2"/>
  <c r="C542" i="2"/>
  <c r="C543" i="2" l="1"/>
  <c r="D544" i="2"/>
  <c r="B543" i="2"/>
  <c r="AN543" i="2" s="1"/>
  <c r="AS543" i="2"/>
  <c r="A542" i="2"/>
  <c r="AR542" i="2" s="1"/>
  <c r="A543" i="2" l="1"/>
  <c r="AR543" i="2" s="1"/>
  <c r="AS544" i="2"/>
  <c r="B544" i="2"/>
  <c r="C544" i="2"/>
  <c r="D545" i="2"/>
  <c r="AP544" i="2" l="1"/>
  <c r="AN544" i="2"/>
  <c r="A544" i="2"/>
  <c r="AR544" i="2" s="1"/>
  <c r="C545" i="2"/>
  <c r="B545" i="2"/>
  <c r="AS545" i="2"/>
  <c r="D546" i="2"/>
  <c r="AP545" i="2" l="1"/>
  <c r="AN545" i="2"/>
  <c r="A545" i="2"/>
  <c r="AR545" i="2" s="1"/>
  <c r="AS546" i="2"/>
  <c r="C546" i="2"/>
  <c r="B546" i="2"/>
  <c r="D547" i="2"/>
  <c r="AP546" i="2" l="1"/>
  <c r="AN546" i="2"/>
  <c r="A546" i="2"/>
  <c r="AR546" i="2" s="1"/>
  <c r="B547" i="2"/>
  <c r="C547" i="2"/>
  <c r="D548" i="2"/>
  <c r="AS547" i="2"/>
  <c r="AP547" i="2" l="1"/>
  <c r="AN547" i="2"/>
  <c r="A547" i="2"/>
  <c r="AR547" i="2" s="1"/>
  <c r="AS548" i="2"/>
  <c r="C548" i="2"/>
  <c r="B548" i="2"/>
  <c r="D549" i="2"/>
  <c r="AP548" i="2" l="1"/>
  <c r="AN548" i="2"/>
  <c r="A548" i="2"/>
  <c r="AR548" i="2" s="1"/>
  <c r="AS549" i="2"/>
  <c r="B549" i="2"/>
  <c r="C549" i="2"/>
  <c r="D550" i="2"/>
  <c r="AN549" i="2" l="1"/>
  <c r="AP549" i="2"/>
  <c r="A549" i="2"/>
  <c r="AR549" i="2" s="1"/>
  <c r="AS550" i="2"/>
  <c r="D551" i="2"/>
  <c r="B550" i="2"/>
  <c r="AN550" i="2" s="1"/>
  <c r="C550" i="2"/>
  <c r="AN5" i="2" l="1"/>
  <c r="AO5" i="2" s="1"/>
  <c r="AP550" i="2"/>
  <c r="A550" i="2"/>
  <c r="AR550" i="2" s="1"/>
  <c r="D552" i="2"/>
  <c r="AS551" i="2"/>
  <c r="C551" i="2"/>
  <c r="B551" i="2"/>
  <c r="AP551" i="2" s="1"/>
  <c r="AO4" i="2" l="1"/>
  <c r="A551" i="2"/>
  <c r="AR551" i="2" s="1"/>
  <c r="D553" i="2"/>
  <c r="C552" i="2"/>
  <c r="AS552" i="2"/>
  <c r="B552" i="2"/>
  <c r="AP552" i="2" l="1"/>
  <c r="AP5" i="2" s="1"/>
  <c r="A552" i="2"/>
  <c r="AR552" i="2" s="1"/>
  <c r="D554" i="2"/>
  <c r="C553" i="2"/>
  <c r="AS553" i="2"/>
  <c r="B553" i="2"/>
  <c r="AQ4" i="2" l="1"/>
  <c r="AQ5" i="2"/>
  <c r="A553" i="2"/>
  <c r="AR553" i="2" s="1"/>
  <c r="AS554" i="2"/>
  <c r="C554" i="2"/>
  <c r="D555" i="2"/>
  <c r="B554" i="2"/>
  <c r="A554" i="2" l="1"/>
  <c r="AR554" i="2" s="1"/>
  <c r="C555" i="2"/>
  <c r="B555" i="2"/>
  <c r="AS555" i="2"/>
  <c r="D556" i="2"/>
  <c r="A555" i="2" l="1"/>
  <c r="AR555" i="2" s="1"/>
  <c r="B556" i="2"/>
  <c r="D557" i="2"/>
  <c r="C556" i="2"/>
  <c r="AS556" i="2"/>
  <c r="D558" i="2" l="1"/>
  <c r="B557" i="2"/>
  <c r="C557" i="2"/>
  <c r="AS557" i="2"/>
  <c r="A556" i="2"/>
  <c r="AR556" i="2" s="1"/>
  <c r="A557" i="2" l="1"/>
  <c r="AR557" i="2" s="1"/>
  <c r="C558" i="2"/>
  <c r="B558" i="2"/>
  <c r="AS558" i="2"/>
  <c r="D559" i="2"/>
  <c r="A558" i="2" l="1"/>
  <c r="AR558" i="2" s="1"/>
  <c r="D560" i="2"/>
  <c r="C559" i="2"/>
  <c r="B559" i="2"/>
  <c r="AS559" i="2"/>
  <c r="A559" i="2" l="1"/>
  <c r="AR559" i="2" s="1"/>
  <c r="AS560" i="2"/>
  <c r="C560" i="2"/>
  <c r="B560" i="2"/>
  <c r="D561" i="2"/>
  <c r="A560" i="2" l="1"/>
  <c r="AR560" i="2" s="1"/>
  <c r="C561" i="2"/>
  <c r="D562" i="2"/>
  <c r="B561" i="2"/>
  <c r="AS561" i="2"/>
  <c r="A561" i="2" l="1"/>
  <c r="AR561" i="2" s="1"/>
  <c r="C562" i="2"/>
  <c r="B562" i="2"/>
  <c r="AS562" i="2"/>
  <c r="D563" i="2"/>
  <c r="A562" i="2" l="1"/>
  <c r="AR562" i="2" s="1"/>
  <c r="AS563" i="2"/>
  <c r="B563" i="2"/>
  <c r="C563" i="2"/>
  <c r="D564" i="2"/>
  <c r="B564" i="2" l="1"/>
  <c r="D565" i="2"/>
  <c r="AS564" i="2"/>
  <c r="C564" i="2"/>
  <c r="A563" i="2"/>
  <c r="AR563" i="2" s="1"/>
  <c r="C565" i="2" l="1"/>
  <c r="D566" i="2"/>
  <c r="AS565" i="2"/>
  <c r="B565" i="2"/>
  <c r="A564" i="2"/>
  <c r="AR564" i="2" s="1"/>
  <c r="A565" i="2" l="1"/>
  <c r="AR565" i="2" s="1"/>
  <c r="C566" i="2"/>
  <c r="AS566" i="2"/>
  <c r="B566" i="2"/>
  <c r="D567" i="2"/>
  <c r="A566" i="2" l="1"/>
  <c r="AR566" i="2" s="1"/>
  <c r="B567" i="2"/>
  <c r="AS567" i="2"/>
  <c r="C567" i="2"/>
  <c r="D568" i="2"/>
  <c r="D569" i="2" l="1"/>
  <c r="B568" i="2"/>
  <c r="AS568" i="2"/>
  <c r="C568" i="2"/>
  <c r="A567" i="2"/>
  <c r="AR567" i="2" s="1"/>
  <c r="A568" i="2" l="1"/>
  <c r="AR568" i="2" s="1"/>
  <c r="AS569" i="2"/>
  <c r="D570" i="2"/>
  <c r="C569" i="2"/>
  <c r="B569" i="2"/>
  <c r="A569" i="2" l="1"/>
  <c r="AR569" i="2" s="1"/>
  <c r="AS570" i="2"/>
  <c r="B570" i="2"/>
  <c r="C570" i="2"/>
  <c r="D571" i="2"/>
  <c r="D572" i="2" l="1"/>
  <c r="C571" i="2"/>
  <c r="B571" i="2"/>
  <c r="AS571" i="2"/>
  <c r="A570" i="2"/>
  <c r="AR570" i="2" s="1"/>
  <c r="A571" i="2" l="1"/>
  <c r="AR571" i="2" s="1"/>
  <c r="AS572" i="2"/>
  <c r="D573" i="2"/>
  <c r="C572" i="2"/>
  <c r="B572" i="2"/>
  <c r="A572" i="2" l="1"/>
  <c r="AR572" i="2" s="1"/>
  <c r="AS573" i="2"/>
  <c r="B573" i="2"/>
  <c r="D574" i="2"/>
  <c r="C573" i="2"/>
  <c r="B574" i="2" l="1"/>
  <c r="C574" i="2"/>
  <c r="D575" i="2"/>
  <c r="AS574" i="2"/>
  <c r="A573" i="2"/>
  <c r="AR573" i="2" s="1"/>
  <c r="D576" i="2" l="1"/>
  <c r="B575" i="2"/>
  <c r="AS575" i="2"/>
  <c r="C575" i="2"/>
  <c r="A574" i="2"/>
  <c r="AR574" i="2" s="1"/>
  <c r="A575" i="2" l="1"/>
  <c r="AR575" i="2" s="1"/>
  <c r="B576" i="2"/>
  <c r="AS576" i="2"/>
  <c r="D577" i="2"/>
  <c r="C576" i="2"/>
  <c r="A576" i="2" l="1"/>
  <c r="AR576" i="2" s="1"/>
  <c r="D578" i="2"/>
  <c r="C577" i="2"/>
  <c r="AS577" i="2"/>
  <c r="B577" i="2"/>
  <c r="A577" i="2" l="1"/>
  <c r="AR577" i="2" s="1"/>
  <c r="C578" i="2"/>
  <c r="D579" i="2"/>
  <c r="B578" i="2"/>
  <c r="AS578" i="2"/>
  <c r="A578" i="2" l="1"/>
  <c r="AR578" i="2" s="1"/>
  <c r="C579" i="2"/>
  <c r="AS579" i="2"/>
  <c r="D580" i="2"/>
  <c r="B579" i="2"/>
  <c r="A579" i="2" l="1"/>
  <c r="AR579" i="2" s="1"/>
  <c r="C580" i="2"/>
  <c r="D581" i="2"/>
  <c r="B580" i="2"/>
  <c r="AS580" i="2"/>
  <c r="A580" i="2" l="1"/>
  <c r="AR580" i="2" s="1"/>
  <c r="C581" i="2"/>
  <c r="B581" i="2"/>
  <c r="AS581" i="2"/>
  <c r="D582" i="2"/>
  <c r="A581" i="2" l="1"/>
  <c r="AR581" i="2" s="1"/>
  <c r="B582" i="2"/>
  <c r="D583" i="2"/>
  <c r="C582" i="2"/>
  <c r="AS582" i="2"/>
  <c r="D584" i="2" l="1"/>
  <c r="AS583" i="2"/>
  <c r="B583" i="2"/>
  <c r="C583" i="2"/>
  <c r="A582" i="2"/>
  <c r="AR582" i="2" s="1"/>
  <c r="A583" i="2" l="1"/>
  <c r="AR583" i="2" s="1"/>
  <c r="B584" i="2"/>
  <c r="C584" i="2"/>
  <c r="AS584" i="2"/>
  <c r="D585" i="2"/>
  <c r="A584" i="2" l="1"/>
  <c r="AR584" i="2" s="1"/>
  <c r="AS585" i="2"/>
  <c r="D586" i="2"/>
  <c r="C585" i="2"/>
  <c r="B585" i="2"/>
  <c r="A585" i="2" l="1"/>
  <c r="AR585" i="2" s="1"/>
  <c r="B586" i="2"/>
  <c r="D587" i="2"/>
  <c r="AS586" i="2"/>
  <c r="C586" i="2"/>
  <c r="AS587" i="2" l="1"/>
  <c r="D588" i="2"/>
  <c r="C587" i="2"/>
  <c r="B587" i="2"/>
  <c r="A587" i="2" s="1"/>
  <c r="AR587" i="2" s="1"/>
  <c r="A586" i="2"/>
  <c r="AR586" i="2" s="1"/>
  <c r="D589" i="2" l="1"/>
  <c r="C588" i="2"/>
  <c r="AS588" i="2"/>
  <c r="B588" i="2"/>
  <c r="C30" i="7"/>
  <c r="A588" i="2" l="1"/>
  <c r="D590" i="2"/>
  <c r="B589" i="2"/>
  <c r="C589" i="2"/>
  <c r="AS589" i="2"/>
  <c r="AR588" i="2" l="1"/>
  <c r="B30" i="7"/>
  <c r="A589" i="2"/>
  <c r="AR589" i="2" s="1"/>
  <c r="AS590" i="2"/>
  <c r="B590" i="2"/>
  <c r="C590" i="2"/>
  <c r="D591" i="2"/>
  <c r="B31" i="7" l="1"/>
  <c r="B32" i="7" s="1"/>
  <c r="B35" i="7" s="1"/>
  <c r="B39" i="7"/>
  <c r="B591" i="2"/>
  <c r="D592" i="2"/>
  <c r="AS591" i="2"/>
  <c r="C591" i="2"/>
  <c r="A590" i="2"/>
  <c r="AR590" i="2" s="1"/>
  <c r="B40" i="7" l="1"/>
  <c r="B48" i="7"/>
  <c r="B58" i="7" s="1"/>
  <c r="E77" i="3"/>
  <c r="B64" i="7"/>
  <c r="B592" i="2"/>
  <c r="AS592" i="2"/>
  <c r="D593" i="2"/>
  <c r="C592" i="2"/>
  <c r="A591" i="2"/>
  <c r="AR591" i="2" s="1"/>
  <c r="H77" i="3" l="1"/>
  <c r="E78" i="3"/>
  <c r="H78" i="3" s="1"/>
  <c r="B593" i="2"/>
  <c r="AS593" i="2"/>
  <c r="D594" i="2"/>
  <c r="C593" i="2"/>
  <c r="A592" i="2"/>
  <c r="AR592" i="2" s="1"/>
  <c r="C594" i="2" l="1"/>
  <c r="D595" i="2"/>
  <c r="AS594" i="2"/>
  <c r="B594" i="2"/>
  <c r="A593" i="2"/>
  <c r="AR593" i="2" s="1"/>
  <c r="A594" i="2" l="1"/>
  <c r="AR594" i="2" s="1"/>
  <c r="B595" i="2"/>
  <c r="D596" i="2"/>
  <c r="AS595" i="2"/>
  <c r="C595" i="2"/>
  <c r="AS596" i="2" l="1"/>
  <c r="B596" i="2"/>
  <c r="D597" i="2"/>
  <c r="C596" i="2"/>
  <c r="A595" i="2"/>
  <c r="AR595" i="2" s="1"/>
  <c r="C597" i="2" l="1"/>
  <c r="B597" i="2"/>
  <c r="AS597" i="2"/>
  <c r="D598" i="2"/>
  <c r="A596" i="2"/>
  <c r="AR596" i="2" s="1"/>
  <c r="A597" i="2" l="1"/>
  <c r="AR597" i="2" s="1"/>
  <c r="D599" i="2"/>
  <c r="B598" i="2"/>
  <c r="AS598" i="2"/>
  <c r="C598" i="2"/>
  <c r="A598" i="2" l="1"/>
  <c r="AR598" i="2" s="1"/>
  <c r="C599" i="2"/>
  <c r="D600" i="2"/>
  <c r="B599" i="2"/>
  <c r="AS599" i="2"/>
  <c r="A599" i="2" l="1"/>
  <c r="AR599" i="2" s="1"/>
  <c r="AS600" i="2"/>
  <c r="C600" i="2"/>
  <c r="B600" i="2"/>
  <c r="A600" i="2" s="1"/>
  <c r="AR600" i="2" s="1"/>
  <c r="D601" i="2"/>
  <c r="C601" i="2" l="1"/>
  <c r="B601" i="2"/>
  <c r="D602" i="2"/>
  <c r="AS601" i="2"/>
  <c r="A601" i="2" l="1"/>
  <c r="AR601" i="2" s="1"/>
  <c r="D603" i="2"/>
  <c r="C602" i="2"/>
  <c r="AS602" i="2"/>
  <c r="B602" i="2"/>
  <c r="A602" i="2" l="1"/>
  <c r="AR602" i="2" s="1"/>
  <c r="D604" i="2"/>
  <c r="B603" i="2"/>
  <c r="C603" i="2"/>
  <c r="AS603" i="2"/>
  <c r="A603" i="2" l="1"/>
  <c r="AR603" i="2" s="1"/>
  <c r="D605" i="2"/>
  <c r="B604" i="2"/>
  <c r="C604" i="2"/>
  <c r="AS604" i="2"/>
  <c r="A604" i="2" l="1"/>
  <c r="AR604" i="2" s="1"/>
  <c r="B605" i="2"/>
  <c r="C605" i="2"/>
  <c r="D606" i="2"/>
  <c r="AS605" i="2"/>
  <c r="A605" i="2" l="1"/>
  <c r="AR605" i="2" s="1"/>
  <c r="C606" i="2"/>
  <c r="D607" i="2"/>
  <c r="B606" i="2"/>
  <c r="AS606" i="2"/>
  <c r="A606" i="2" l="1"/>
  <c r="AR606" i="2" s="1"/>
  <c r="B607" i="2"/>
  <c r="AS607" i="2"/>
  <c r="D608" i="2"/>
  <c r="C607" i="2"/>
  <c r="AS608" i="2" l="1"/>
  <c r="C608" i="2"/>
  <c r="B608" i="2"/>
  <c r="D609" i="2"/>
  <c r="A607" i="2"/>
  <c r="AR607" i="2" s="1"/>
  <c r="A608" i="2" l="1"/>
  <c r="AR608" i="2" s="1"/>
  <c r="AS609" i="2"/>
  <c r="D610" i="2"/>
  <c r="B609" i="2"/>
  <c r="C609" i="2"/>
  <c r="A609" i="2" l="1"/>
  <c r="AR609" i="2" s="1"/>
  <c r="C610" i="2"/>
  <c r="D611" i="2"/>
  <c r="B610" i="2"/>
  <c r="AS610" i="2"/>
  <c r="A610" i="2" l="1"/>
  <c r="AR610" i="2" s="1"/>
  <c r="AS611" i="2"/>
  <c r="B611" i="2"/>
  <c r="D612" i="2"/>
  <c r="C611" i="2"/>
  <c r="D613" i="2" l="1"/>
  <c r="B612" i="2"/>
  <c r="AS612" i="2"/>
  <c r="C612" i="2"/>
  <c r="A611" i="2"/>
  <c r="AR611" i="2" s="1"/>
  <c r="A612" i="2" l="1"/>
  <c r="AR612" i="2" s="1"/>
  <c r="C613" i="2"/>
  <c r="AS613" i="2"/>
  <c r="D614" i="2"/>
  <c r="B613" i="2"/>
  <c r="A613" i="2" l="1"/>
  <c r="AR613" i="2" s="1"/>
  <c r="C614" i="2"/>
  <c r="B614" i="2"/>
  <c r="D615" i="2"/>
  <c r="AS614" i="2"/>
  <c r="A614" i="2" l="1"/>
  <c r="AR614" i="2" s="1"/>
  <c r="D616" i="2"/>
  <c r="C615" i="2"/>
  <c r="B615" i="2"/>
  <c r="A615" i="2" s="1"/>
  <c r="AR615" i="2" s="1"/>
  <c r="AS615" i="2"/>
  <c r="AS616" i="2" l="1"/>
  <c r="B616" i="2"/>
  <c r="C616" i="2"/>
  <c r="D617" i="2"/>
  <c r="C617" i="2" l="1"/>
  <c r="D618" i="2"/>
  <c r="AS617" i="2"/>
  <c r="B617" i="2"/>
  <c r="A617" i="2" s="1"/>
  <c r="AR617" i="2" s="1"/>
  <c r="A616" i="2"/>
  <c r="AR616" i="2" s="1"/>
  <c r="B618" i="2" l="1"/>
  <c r="AS618" i="2"/>
  <c r="D619" i="2"/>
  <c r="C618" i="2"/>
  <c r="C619" i="2" l="1"/>
  <c r="B619" i="2"/>
  <c r="A619" i="2" s="1"/>
  <c r="AR619" i="2" s="1"/>
  <c r="D620" i="2"/>
  <c r="AS619" i="2"/>
  <c r="A618" i="2"/>
  <c r="AR618" i="2" s="1"/>
  <c r="B620" i="2" l="1"/>
  <c r="C620" i="2"/>
  <c r="D621" i="2"/>
  <c r="AS620" i="2"/>
  <c r="C621" i="2" l="1"/>
  <c r="D622" i="2"/>
  <c r="B621" i="2"/>
  <c r="AS621" i="2"/>
  <c r="A620" i="2"/>
  <c r="AR620" i="2" s="1"/>
  <c r="A621" i="2" l="1"/>
  <c r="AR621" i="2" s="1"/>
  <c r="C622" i="2"/>
  <c r="AS622" i="2"/>
  <c r="D623" i="2"/>
  <c r="B622" i="2"/>
  <c r="A622" i="2" l="1"/>
  <c r="AR622" i="2" s="1"/>
  <c r="C623" i="2"/>
  <c r="D624" i="2"/>
  <c r="AS623" i="2"/>
  <c r="B623" i="2"/>
  <c r="A623" i="2" l="1"/>
  <c r="AR623" i="2" s="1"/>
  <c r="D625" i="2"/>
  <c r="AS624" i="2"/>
  <c r="C624" i="2"/>
  <c r="B624" i="2"/>
  <c r="A624" i="2" l="1"/>
  <c r="AR624" i="2" s="1"/>
  <c r="C625" i="2"/>
  <c r="AS625" i="2"/>
  <c r="B625" i="2"/>
  <c r="D626" i="2"/>
  <c r="A625" i="2" l="1"/>
  <c r="AR625" i="2" s="1"/>
  <c r="C626" i="2"/>
  <c r="D627" i="2"/>
  <c r="B626" i="2"/>
  <c r="AS626" i="2"/>
  <c r="A626" i="2" l="1"/>
  <c r="AR626" i="2" s="1"/>
  <c r="AS627" i="2"/>
  <c r="B627" i="2"/>
  <c r="D628" i="2"/>
  <c r="C627" i="2"/>
  <c r="B628" i="2" l="1"/>
  <c r="AS628" i="2"/>
  <c r="C628" i="2"/>
  <c r="D629" i="2"/>
  <c r="A627" i="2"/>
  <c r="AR627" i="2" s="1"/>
  <c r="C629" i="2" l="1"/>
  <c r="AS629" i="2"/>
  <c r="B629" i="2"/>
  <c r="A629" i="2" s="1"/>
  <c r="AR629" i="2" s="1"/>
  <c r="D630" i="2"/>
  <c r="A628" i="2"/>
  <c r="AR628" i="2" s="1"/>
  <c r="B630" i="2" l="1"/>
  <c r="C630" i="2"/>
  <c r="D631" i="2"/>
  <c r="AS630" i="2"/>
  <c r="AS631" i="2" l="1"/>
  <c r="B631" i="2"/>
  <c r="D632" i="2"/>
  <c r="C631" i="2"/>
  <c r="A630" i="2"/>
  <c r="AR630" i="2" s="1"/>
  <c r="C632" i="2" l="1"/>
  <c r="AS632" i="2"/>
  <c r="D633" i="2"/>
  <c r="B632" i="2"/>
  <c r="A631" i="2"/>
  <c r="AR631" i="2" s="1"/>
  <c r="A632" i="2" l="1"/>
  <c r="AR632" i="2" s="1"/>
  <c r="C633" i="2"/>
  <c r="AS633" i="2"/>
  <c r="D634" i="2"/>
  <c r="B633" i="2"/>
  <c r="A633" i="2" l="1"/>
  <c r="AR633" i="2" s="1"/>
  <c r="D635" i="2"/>
  <c r="AS634" i="2"/>
  <c r="C634" i="2"/>
  <c r="B634" i="2"/>
  <c r="A634" i="2" l="1"/>
  <c r="AR634" i="2" s="1"/>
  <c r="B635" i="2"/>
  <c r="C635" i="2"/>
  <c r="D636" i="2"/>
  <c r="AS635" i="2"/>
  <c r="D637" i="2" l="1"/>
  <c r="B636" i="2"/>
  <c r="AS636" i="2"/>
  <c r="C636" i="2"/>
  <c r="A635" i="2"/>
  <c r="AR635" i="2" s="1"/>
  <c r="A636" i="2" l="1"/>
  <c r="AR636" i="2" s="1"/>
  <c r="B637" i="2"/>
  <c r="D638" i="2"/>
  <c r="C637" i="2"/>
  <c r="AS637" i="2"/>
  <c r="A637" i="2" l="1"/>
  <c r="AR637" i="2" s="1"/>
  <c r="AS638" i="2"/>
  <c r="D639" i="2"/>
  <c r="B638" i="2"/>
  <c r="C638" i="2"/>
  <c r="A638" i="2" l="1"/>
  <c r="AR638" i="2" s="1"/>
  <c r="C639" i="2"/>
  <c r="B639" i="2"/>
  <c r="AS639" i="2"/>
  <c r="D640" i="2"/>
  <c r="A639" i="2" l="1"/>
  <c r="AR639" i="2" s="1"/>
  <c r="AS640" i="2"/>
  <c r="C640" i="2"/>
  <c r="D641" i="2"/>
  <c r="B640" i="2"/>
  <c r="A640" i="2" l="1"/>
  <c r="AR640" i="2" s="1"/>
  <c r="B641" i="2"/>
  <c r="AS641" i="2"/>
  <c r="D642" i="2"/>
  <c r="C641" i="2"/>
  <c r="B642" i="2" l="1"/>
  <c r="D643" i="2"/>
  <c r="C642" i="2"/>
  <c r="AS642" i="2"/>
  <c r="A641" i="2"/>
  <c r="AR641" i="2" s="1"/>
  <c r="D644" i="2" l="1"/>
  <c r="AS643" i="2"/>
  <c r="B643" i="2"/>
  <c r="C643" i="2"/>
  <c r="A642" i="2"/>
  <c r="AR642" i="2" s="1"/>
  <c r="A643" i="2" l="1"/>
  <c r="AR643" i="2" s="1"/>
  <c r="D645" i="2"/>
  <c r="C644" i="2"/>
  <c r="AS644" i="2"/>
  <c r="B644" i="2"/>
  <c r="A644" i="2" l="1"/>
  <c r="AR644" i="2" s="1"/>
  <c r="D646" i="2"/>
  <c r="B645" i="2"/>
  <c r="C645" i="2"/>
  <c r="AS645" i="2"/>
  <c r="A645" i="2" l="1"/>
  <c r="AR645" i="2" s="1"/>
  <c r="C646" i="2"/>
  <c r="AS646" i="2"/>
  <c r="B646" i="2"/>
  <c r="D647" i="2"/>
  <c r="A646" i="2" l="1"/>
  <c r="AR646" i="2" s="1"/>
  <c r="D648" i="2"/>
  <c r="AS647" i="2"/>
  <c r="B647" i="2"/>
  <c r="C647" i="2"/>
  <c r="A647" i="2" l="1"/>
  <c r="AR647" i="2" s="1"/>
  <c r="AS648" i="2"/>
  <c r="C648" i="2"/>
  <c r="D649" i="2"/>
  <c r="B648" i="2"/>
  <c r="A648" i="2" l="1"/>
  <c r="AR648" i="2" s="1"/>
  <c r="C649" i="2"/>
  <c r="B649" i="2"/>
  <c r="D650" i="2"/>
  <c r="AS649" i="2"/>
  <c r="A649" i="2" l="1"/>
  <c r="AR649" i="2" s="1"/>
  <c r="D651" i="2"/>
  <c r="B650" i="2"/>
  <c r="C650" i="2"/>
  <c r="AS650" i="2"/>
  <c r="A650" i="2" l="1"/>
  <c r="AR650" i="2" s="1"/>
  <c r="D652" i="2"/>
  <c r="C651" i="2"/>
  <c r="AS651" i="2"/>
  <c r="B651" i="2"/>
  <c r="A651" i="2" l="1"/>
  <c r="AR651" i="2" s="1"/>
  <c r="D653" i="2"/>
  <c r="C652" i="2"/>
  <c r="AS652" i="2"/>
  <c r="B652" i="2"/>
  <c r="A652" i="2" l="1"/>
  <c r="AR652" i="2" s="1"/>
  <c r="C653" i="2"/>
  <c r="AS653" i="2"/>
  <c r="D654" i="2"/>
  <c r="B653" i="2"/>
  <c r="A653" i="2" l="1"/>
  <c r="AR653" i="2" s="1"/>
  <c r="C654" i="2"/>
  <c r="B654" i="2"/>
  <c r="D655" i="2"/>
  <c r="AS654" i="2"/>
  <c r="A654" i="2" l="1"/>
  <c r="AR654" i="2" s="1"/>
  <c r="AS655" i="2"/>
  <c r="B655" i="2"/>
  <c r="D656" i="2"/>
  <c r="C655" i="2"/>
  <c r="D657" i="2" l="1"/>
  <c r="AS656" i="2"/>
  <c r="B656" i="2"/>
  <c r="C656" i="2"/>
  <c r="A655" i="2"/>
  <c r="AR655" i="2" s="1"/>
  <c r="A656" i="2" l="1"/>
  <c r="AR656" i="2" s="1"/>
  <c r="AS657" i="2"/>
  <c r="D658" i="2"/>
  <c r="B657" i="2"/>
  <c r="C657" i="2"/>
  <c r="A657" i="2" l="1"/>
  <c r="AR657" i="2" s="1"/>
  <c r="B658" i="2"/>
  <c r="D659" i="2"/>
  <c r="C658" i="2"/>
  <c r="AS658" i="2"/>
  <c r="D660" i="2" l="1"/>
  <c r="B659" i="2"/>
  <c r="C659" i="2"/>
  <c r="AS659" i="2"/>
  <c r="A658" i="2"/>
  <c r="AR658" i="2" s="1"/>
  <c r="A659" i="2" l="1"/>
  <c r="AR659" i="2" s="1"/>
  <c r="D661" i="2"/>
  <c r="AS660" i="2"/>
  <c r="C660" i="2"/>
  <c r="B660" i="2"/>
  <c r="A660" i="2" l="1"/>
  <c r="AR660" i="2" s="1"/>
  <c r="C661" i="2"/>
  <c r="B661" i="2"/>
  <c r="AS661" i="2"/>
  <c r="D662" i="2"/>
  <c r="A661" i="2" l="1"/>
  <c r="AR661" i="2" s="1"/>
  <c r="AS662" i="2"/>
  <c r="B662" i="2"/>
  <c r="C662" i="2"/>
  <c r="D663" i="2"/>
  <c r="D664" i="2" l="1"/>
  <c r="B663" i="2"/>
  <c r="AS663" i="2"/>
  <c r="C663" i="2"/>
  <c r="A662" i="2"/>
  <c r="AR662" i="2" s="1"/>
  <c r="A663" i="2" l="1"/>
  <c r="AR663" i="2" s="1"/>
  <c r="B664" i="2"/>
  <c r="D665" i="2"/>
  <c r="AS664" i="2"/>
  <c r="C664" i="2"/>
  <c r="A664" i="2" l="1"/>
  <c r="AR664" i="2" s="1"/>
  <c r="C665" i="2"/>
  <c r="D666" i="2"/>
  <c r="AS665" i="2"/>
  <c r="B665" i="2"/>
  <c r="A665" i="2" l="1"/>
  <c r="AR665" i="2" s="1"/>
  <c r="D667" i="2"/>
  <c r="B666" i="2"/>
  <c r="C666" i="2"/>
  <c r="AS666" i="2"/>
  <c r="A666" i="2" l="1"/>
  <c r="AR666" i="2" s="1"/>
  <c r="C667" i="2"/>
  <c r="AS667" i="2"/>
  <c r="B667" i="2"/>
  <c r="D668" i="2"/>
  <c r="A667" i="2" l="1"/>
  <c r="AR667" i="2" s="1"/>
  <c r="B668" i="2"/>
  <c r="D669" i="2"/>
  <c r="C668" i="2"/>
  <c r="AS668" i="2"/>
  <c r="B669" i="2" l="1"/>
  <c r="AS669" i="2"/>
  <c r="D670" i="2"/>
  <c r="C669" i="2"/>
  <c r="A668" i="2"/>
  <c r="AR668" i="2" s="1"/>
  <c r="B670" i="2" l="1"/>
  <c r="AS670" i="2"/>
  <c r="C670" i="2"/>
  <c r="D671" i="2"/>
  <c r="A669" i="2"/>
  <c r="AR669" i="2" s="1"/>
  <c r="AS671" i="2" l="1"/>
  <c r="B671" i="2"/>
  <c r="D672" i="2"/>
  <c r="C671" i="2"/>
  <c r="A670" i="2"/>
  <c r="AR670" i="2" s="1"/>
  <c r="B672" i="2" l="1"/>
  <c r="C672" i="2"/>
  <c r="AS672" i="2"/>
  <c r="D673" i="2"/>
  <c r="A671" i="2"/>
  <c r="AR671" i="2" s="1"/>
  <c r="C673" i="2" l="1"/>
  <c r="D674" i="2"/>
  <c r="B673" i="2"/>
  <c r="AS673" i="2"/>
  <c r="A672" i="2"/>
  <c r="AR672" i="2" s="1"/>
  <c r="A673" i="2" l="1"/>
  <c r="AR673" i="2" s="1"/>
  <c r="B674" i="2"/>
  <c r="AS674" i="2"/>
  <c r="C674" i="2"/>
  <c r="D675" i="2"/>
  <c r="D676" i="2" l="1"/>
  <c r="C675" i="2"/>
  <c r="B675" i="2"/>
  <c r="AS675" i="2"/>
  <c r="A674" i="2"/>
  <c r="AR674" i="2" s="1"/>
  <c r="A675" i="2" l="1"/>
  <c r="AR675" i="2" s="1"/>
  <c r="B676" i="2"/>
  <c r="C676" i="2"/>
  <c r="D677" i="2"/>
  <c r="AS676" i="2"/>
  <c r="D678" i="2" l="1"/>
  <c r="B677" i="2"/>
  <c r="C677" i="2"/>
  <c r="AS677" i="2"/>
  <c r="A676" i="2"/>
  <c r="AR676" i="2" s="1"/>
  <c r="A677" i="2" l="1"/>
  <c r="AR677" i="2" s="1"/>
  <c r="AS678" i="2"/>
  <c r="D679" i="2"/>
  <c r="C678" i="2"/>
  <c r="B678" i="2"/>
  <c r="A678" i="2" l="1"/>
  <c r="AR678" i="2" s="1"/>
  <c r="C679" i="2"/>
  <c r="B679" i="2"/>
  <c r="D680" i="2"/>
  <c r="AS679" i="2"/>
  <c r="A679" i="2" l="1"/>
  <c r="AR679" i="2" s="1"/>
  <c r="AS680" i="2"/>
  <c r="D681" i="2"/>
  <c r="B680" i="2"/>
  <c r="C680" i="2"/>
  <c r="A680" i="2" l="1"/>
  <c r="AR680" i="2" s="1"/>
  <c r="C681" i="2"/>
  <c r="AS681" i="2"/>
  <c r="B681" i="2"/>
  <c r="D682" i="2"/>
  <c r="A681" i="2" l="1"/>
  <c r="AR681" i="2" s="1"/>
  <c r="C682" i="2"/>
  <c r="B682" i="2"/>
  <c r="D683" i="2"/>
  <c r="AS682" i="2"/>
  <c r="A682" i="2" l="1"/>
  <c r="AR682" i="2" s="1"/>
  <c r="AS683" i="2"/>
  <c r="C683" i="2"/>
  <c r="B683" i="2"/>
  <c r="A683" i="2" s="1"/>
  <c r="AR683" i="2" s="1"/>
  <c r="D684" i="2"/>
  <c r="C684" i="2" l="1"/>
  <c r="B684" i="2"/>
  <c r="D685" i="2"/>
  <c r="AS684" i="2"/>
  <c r="A684" i="2" l="1"/>
  <c r="AR684" i="2" s="1"/>
  <c r="B685" i="2"/>
  <c r="C685" i="2"/>
  <c r="AS685" i="2"/>
  <c r="D686" i="2"/>
  <c r="C686" i="2" l="1"/>
  <c r="D687" i="2"/>
  <c r="B686" i="2"/>
  <c r="AS686" i="2"/>
  <c r="A685" i="2"/>
  <c r="AR685" i="2" s="1"/>
  <c r="A686" i="2" l="1"/>
  <c r="AR686" i="2" s="1"/>
  <c r="D688" i="2"/>
  <c r="C687" i="2"/>
  <c r="B687" i="2"/>
  <c r="AS687" i="2"/>
  <c r="A687" i="2" l="1"/>
  <c r="AR687" i="2" s="1"/>
  <c r="D689" i="2"/>
  <c r="AS688" i="2"/>
  <c r="B688" i="2"/>
  <c r="C688" i="2"/>
  <c r="A688" i="2" l="1"/>
  <c r="AR688" i="2" s="1"/>
  <c r="D690" i="2"/>
  <c r="AS689" i="2"/>
  <c r="B689" i="2"/>
  <c r="C689" i="2"/>
  <c r="A689" i="2" l="1"/>
  <c r="AR689" i="2" s="1"/>
  <c r="B690" i="2"/>
  <c r="AS690" i="2"/>
  <c r="D691" i="2"/>
  <c r="C690" i="2"/>
  <c r="D692" i="2" l="1"/>
  <c r="B691" i="2"/>
  <c r="AS691" i="2"/>
  <c r="C691" i="2"/>
  <c r="A690" i="2"/>
  <c r="AR690" i="2" s="1"/>
  <c r="A691" i="2" l="1"/>
  <c r="AR691" i="2" s="1"/>
  <c r="C692" i="2"/>
  <c r="AS692" i="2"/>
  <c r="B692" i="2"/>
  <c r="D693" i="2"/>
  <c r="A692" i="2" l="1"/>
  <c r="AR692" i="2" s="1"/>
  <c r="AS693" i="2"/>
  <c r="C693" i="2"/>
  <c r="D694" i="2"/>
  <c r="B693" i="2"/>
  <c r="A693" i="2" l="1"/>
  <c r="AR693" i="2" s="1"/>
  <c r="B694" i="2"/>
  <c r="AS694" i="2"/>
  <c r="C694" i="2"/>
  <c r="D695" i="2"/>
  <c r="C695" i="2" l="1"/>
  <c r="B695" i="2"/>
  <c r="AS695" i="2"/>
  <c r="D696" i="2"/>
  <c r="A694" i="2"/>
  <c r="AR694" i="2" s="1"/>
  <c r="A695" i="2" l="1"/>
  <c r="AR695" i="2" s="1"/>
  <c r="C696" i="2"/>
  <c r="AS696" i="2"/>
  <c r="D697" i="2"/>
  <c r="B696" i="2"/>
  <c r="A696" i="2" l="1"/>
  <c r="AR696" i="2" s="1"/>
  <c r="AS697" i="2"/>
  <c r="D698" i="2"/>
  <c r="B697" i="2"/>
  <c r="C697" i="2"/>
  <c r="A697" i="2" l="1"/>
  <c r="AR697" i="2" s="1"/>
  <c r="AS698" i="2"/>
  <c r="C698" i="2"/>
  <c r="B698" i="2"/>
  <c r="D699" i="2"/>
  <c r="A698" i="2" l="1"/>
  <c r="AR698" i="2" s="1"/>
  <c r="D700" i="2"/>
  <c r="C699" i="2"/>
  <c r="AS699" i="2"/>
  <c r="B699" i="2"/>
  <c r="A699" i="2" l="1"/>
  <c r="AR699" i="2" s="1"/>
  <c r="C700" i="2"/>
  <c r="D701" i="2"/>
  <c r="AS700" i="2"/>
  <c r="B700" i="2"/>
  <c r="A700" i="2" l="1"/>
  <c r="AR700" i="2" s="1"/>
  <c r="D702" i="2"/>
  <c r="C701" i="2"/>
  <c r="B701" i="2"/>
  <c r="AS701" i="2"/>
  <c r="A701" i="2" l="1"/>
  <c r="AR701" i="2" s="1"/>
  <c r="B702" i="2"/>
  <c r="D703" i="2"/>
  <c r="C702" i="2"/>
  <c r="AS702" i="2"/>
  <c r="D704" i="2" l="1"/>
  <c r="C703" i="2"/>
  <c r="AS703" i="2"/>
  <c r="B703" i="2"/>
  <c r="A702" i="2"/>
  <c r="AR702" i="2" s="1"/>
  <c r="A703" i="2" l="1"/>
  <c r="AR703" i="2" s="1"/>
  <c r="B704" i="2"/>
  <c r="AS704" i="2"/>
  <c r="D705" i="2"/>
  <c r="C704" i="2"/>
  <c r="C705" i="2" l="1"/>
  <c r="B705" i="2"/>
  <c r="D706" i="2"/>
  <c r="AS705" i="2"/>
  <c r="A704" i="2"/>
  <c r="AR704" i="2" s="1"/>
  <c r="A705" i="2" l="1"/>
  <c r="AR705" i="2" s="1"/>
  <c r="C706" i="2"/>
  <c r="AS706" i="2"/>
  <c r="B706" i="2"/>
  <c r="A706" i="2" s="1"/>
  <c r="AR706" i="2" s="1"/>
  <c r="D707" i="2"/>
  <c r="AS707" i="2" l="1"/>
  <c r="B707" i="2"/>
  <c r="C707" i="2"/>
  <c r="D708" i="2"/>
  <c r="C708" i="2" l="1"/>
  <c r="AS708" i="2"/>
  <c r="D709" i="2"/>
  <c r="B708" i="2"/>
  <c r="A707" i="2"/>
  <c r="AR707" i="2" s="1"/>
  <c r="A708" i="2" l="1"/>
  <c r="AR708" i="2" s="1"/>
  <c r="B709" i="2"/>
  <c r="D710" i="2"/>
  <c r="C709" i="2"/>
  <c r="AS709" i="2"/>
  <c r="D711" i="2" l="1"/>
  <c r="AS710" i="2"/>
  <c r="B710" i="2"/>
  <c r="C710" i="2"/>
  <c r="A709" i="2"/>
  <c r="AR709" i="2" s="1"/>
  <c r="A710" i="2" l="1"/>
  <c r="AR710" i="2" s="1"/>
  <c r="B711" i="2"/>
  <c r="C711" i="2"/>
  <c r="AS711" i="2"/>
  <c r="D712" i="2"/>
  <c r="A711" i="2" l="1"/>
  <c r="AR711" i="2" s="1"/>
  <c r="C712" i="2"/>
  <c r="D713" i="2"/>
  <c r="B712" i="2"/>
  <c r="AS712" i="2"/>
  <c r="A712" i="2" l="1"/>
  <c r="AR712" i="2" s="1"/>
  <c r="B713" i="2"/>
  <c r="D714" i="2"/>
  <c r="C713" i="2"/>
  <c r="AS713" i="2"/>
  <c r="C714" i="2" l="1"/>
  <c r="D715" i="2"/>
  <c r="AS714" i="2"/>
  <c r="B714" i="2"/>
  <c r="A713" i="2"/>
  <c r="AR713" i="2" s="1"/>
  <c r="A714" i="2" l="1"/>
  <c r="AR714" i="2" s="1"/>
  <c r="D716" i="2"/>
  <c r="B715" i="2"/>
  <c r="AS715" i="2"/>
  <c r="C715" i="2"/>
  <c r="A715" i="2" l="1"/>
  <c r="AR715" i="2" s="1"/>
  <c r="B716" i="2"/>
  <c r="AS716" i="2"/>
  <c r="D717" i="2"/>
  <c r="C716" i="2"/>
  <c r="D718" i="2" l="1"/>
  <c r="C717" i="2"/>
  <c r="B717" i="2"/>
  <c r="AS717" i="2"/>
  <c r="A716" i="2"/>
  <c r="AR716" i="2" s="1"/>
  <c r="A717" i="2" l="1"/>
  <c r="AR717" i="2" s="1"/>
  <c r="D719" i="2"/>
  <c r="AS718" i="2"/>
  <c r="B718" i="2"/>
  <c r="C718" i="2"/>
  <c r="A718" i="2" l="1"/>
  <c r="AR718" i="2" s="1"/>
  <c r="C719" i="2"/>
  <c r="AS719" i="2"/>
  <c r="B719" i="2"/>
  <c r="D720" i="2"/>
  <c r="A719" i="2" l="1"/>
  <c r="AR719" i="2" s="1"/>
  <c r="C720" i="2"/>
  <c r="B720" i="2"/>
  <c r="AS720" i="2"/>
  <c r="D721" i="2"/>
  <c r="A720" i="2" l="1"/>
  <c r="AR720" i="2" s="1"/>
  <c r="D722" i="2"/>
  <c r="AS721" i="2"/>
  <c r="C721" i="2"/>
  <c r="B721" i="2"/>
  <c r="A721" i="2" l="1"/>
  <c r="AR721" i="2" s="1"/>
  <c r="B722" i="2"/>
  <c r="C722" i="2"/>
  <c r="D723" i="2"/>
  <c r="AS722" i="2"/>
  <c r="B723" i="2" l="1"/>
  <c r="AS723" i="2"/>
  <c r="D724" i="2"/>
  <c r="C723" i="2"/>
  <c r="A722" i="2"/>
  <c r="AR722" i="2" s="1"/>
  <c r="D725" i="2" l="1"/>
  <c r="AS724" i="2"/>
  <c r="C724" i="2"/>
  <c r="B724" i="2"/>
  <c r="A723" i="2"/>
  <c r="AR723" i="2" s="1"/>
  <c r="A724" i="2" l="1"/>
  <c r="AR724" i="2" s="1"/>
  <c r="D726" i="2"/>
  <c r="C725" i="2"/>
  <c r="AS725" i="2"/>
  <c r="B725" i="2"/>
  <c r="A725" i="2" l="1"/>
  <c r="AR725" i="2" s="1"/>
  <c r="B726" i="2"/>
  <c r="AS726" i="2"/>
  <c r="C726" i="2"/>
  <c r="D727" i="2"/>
  <c r="D728" i="2" l="1"/>
  <c r="C727" i="2"/>
  <c r="AS727" i="2"/>
  <c r="B727" i="2"/>
  <c r="A726" i="2"/>
  <c r="AR726" i="2" s="1"/>
  <c r="A727" i="2" l="1"/>
  <c r="AR727" i="2" s="1"/>
  <c r="C728" i="2"/>
  <c r="AS728" i="2"/>
  <c r="B728" i="2"/>
  <c r="D729" i="2"/>
  <c r="A728" i="2" l="1"/>
  <c r="AR728" i="2" s="1"/>
  <c r="C729" i="2"/>
  <c r="AS729" i="2"/>
  <c r="D730" i="2"/>
  <c r="B729" i="2"/>
  <c r="A729" i="2" l="1"/>
  <c r="AR729" i="2" s="1"/>
  <c r="AS730" i="2"/>
  <c r="C730" i="2"/>
  <c r="B730" i="2"/>
  <c r="D731" i="2"/>
  <c r="A730" i="2" l="1"/>
  <c r="AR730" i="2" s="1"/>
  <c r="B731" i="2"/>
  <c r="AS731" i="2"/>
  <c r="C731" i="2"/>
  <c r="D732" i="2"/>
  <c r="AS732" i="2" l="1"/>
  <c r="B732" i="2"/>
  <c r="C732" i="2"/>
  <c r="D733" i="2"/>
  <c r="A731" i="2"/>
  <c r="AR731" i="2" s="1"/>
  <c r="C733" i="2" l="1"/>
  <c r="D734" i="2"/>
  <c r="AS733" i="2"/>
  <c r="B733" i="2"/>
  <c r="A732" i="2"/>
  <c r="AR732" i="2" s="1"/>
  <c r="A733" i="2" l="1"/>
  <c r="AR733" i="2" s="1"/>
  <c r="D735" i="2"/>
  <c r="AS734" i="2"/>
  <c r="B734" i="2"/>
  <c r="C734" i="2"/>
  <c r="A734" i="2" l="1"/>
  <c r="AR734" i="2" s="1"/>
  <c r="B735" i="2"/>
  <c r="AS735" i="2"/>
  <c r="D736" i="2"/>
  <c r="C735" i="2"/>
  <c r="D737" i="2" l="1"/>
  <c r="C736" i="2"/>
  <c r="AS736" i="2"/>
  <c r="B736" i="2"/>
  <c r="A735" i="2"/>
  <c r="AR735" i="2" s="1"/>
  <c r="A736" i="2" l="1"/>
  <c r="AR736" i="2" s="1"/>
  <c r="D738" i="2"/>
  <c r="C737" i="2"/>
  <c r="AS737" i="2"/>
  <c r="B737" i="2"/>
  <c r="A737" i="2" l="1"/>
  <c r="AR737" i="2" s="1"/>
  <c r="AS738" i="2"/>
  <c r="B738" i="2"/>
  <c r="D739" i="2"/>
  <c r="C738" i="2"/>
  <c r="C739" i="2" l="1"/>
  <c r="B739" i="2"/>
  <c r="D740" i="2"/>
  <c r="AS739" i="2"/>
  <c r="A738" i="2"/>
  <c r="AR738" i="2" s="1"/>
  <c r="A739" i="2" l="1"/>
  <c r="AR739" i="2" s="1"/>
  <c r="AS740" i="2"/>
  <c r="B740" i="2"/>
  <c r="D741" i="2"/>
  <c r="C740" i="2"/>
  <c r="C741" i="2" l="1"/>
  <c r="D742" i="2"/>
  <c r="B741" i="2"/>
  <c r="AS741" i="2"/>
  <c r="A740" i="2"/>
  <c r="AR740" i="2" s="1"/>
  <c r="A741" i="2" l="1"/>
  <c r="AR741" i="2" s="1"/>
  <c r="B742" i="2"/>
  <c r="AS742" i="2"/>
  <c r="C742" i="2"/>
  <c r="D743" i="2"/>
  <c r="B743" i="2" l="1"/>
  <c r="C743" i="2"/>
  <c r="D744" i="2"/>
  <c r="AS743" i="2"/>
  <c r="A742" i="2"/>
  <c r="AR742" i="2" s="1"/>
  <c r="AS744" i="2" l="1"/>
  <c r="B744" i="2"/>
  <c r="C744" i="2"/>
  <c r="D745" i="2"/>
  <c r="A743" i="2"/>
  <c r="AR743" i="2" s="1"/>
  <c r="D746" i="2" l="1"/>
  <c r="AS745" i="2"/>
  <c r="C745" i="2"/>
  <c r="B745" i="2"/>
  <c r="A745" i="2" s="1"/>
  <c r="AR745" i="2" s="1"/>
  <c r="A744" i="2"/>
  <c r="AR744" i="2" s="1"/>
  <c r="C746" i="2" l="1"/>
  <c r="D747" i="2"/>
  <c r="B746" i="2"/>
  <c r="AS746" i="2"/>
  <c r="A746" i="2" l="1"/>
  <c r="AR746" i="2" s="1"/>
  <c r="B747" i="2"/>
  <c r="D748" i="2"/>
  <c r="C747" i="2"/>
  <c r="AS747" i="2"/>
  <c r="AS748" i="2" l="1"/>
  <c r="D749" i="2"/>
  <c r="B748" i="2"/>
  <c r="C748" i="2"/>
  <c r="A747" i="2"/>
  <c r="AR747" i="2" s="1"/>
  <c r="A748" i="2" l="1"/>
  <c r="AR748" i="2" s="1"/>
  <c r="B749" i="2"/>
  <c r="C749" i="2"/>
  <c r="D750" i="2"/>
  <c r="AS749" i="2"/>
  <c r="A749" i="2" l="1"/>
  <c r="AR749" i="2" s="1"/>
  <c r="AS750" i="2"/>
  <c r="D751" i="2"/>
  <c r="B750" i="2"/>
  <c r="C750" i="2"/>
  <c r="A750" i="2" l="1"/>
  <c r="AR750" i="2" s="1"/>
  <c r="B751" i="2"/>
  <c r="AS751" i="2"/>
  <c r="D752" i="2"/>
  <c r="C751" i="2"/>
  <c r="AS752" i="2" l="1"/>
  <c r="C752" i="2"/>
  <c r="B752" i="2"/>
  <c r="D753" i="2"/>
  <c r="A751" i="2"/>
  <c r="AR751" i="2" s="1"/>
  <c r="A752" i="2" l="1"/>
  <c r="AR752" i="2" s="1"/>
  <c r="B753" i="2"/>
  <c r="D754" i="2"/>
  <c r="C753" i="2"/>
  <c r="AS753" i="2"/>
  <c r="B754" i="2" l="1"/>
  <c r="D755" i="2"/>
  <c r="AS754" i="2"/>
  <c r="C754" i="2"/>
  <c r="A753" i="2"/>
  <c r="AR753" i="2" s="1"/>
  <c r="AS755" i="2" l="1"/>
  <c r="B755" i="2"/>
  <c r="D756" i="2"/>
  <c r="C755" i="2"/>
  <c r="A754" i="2"/>
  <c r="AR754" i="2" s="1"/>
  <c r="C756" i="2" l="1"/>
  <c r="B756" i="2"/>
  <c r="A756" i="2" s="1"/>
  <c r="AR756" i="2" s="1"/>
  <c r="AS756" i="2"/>
  <c r="D757" i="2"/>
  <c r="A755" i="2"/>
  <c r="AR755" i="2" s="1"/>
  <c r="D758" i="2" l="1"/>
  <c r="C757" i="2"/>
  <c r="AS757" i="2"/>
  <c r="B757" i="2"/>
  <c r="A757" i="2" l="1"/>
  <c r="AR757" i="2" s="1"/>
  <c r="AS758" i="2"/>
  <c r="D759" i="2"/>
  <c r="C758" i="2"/>
  <c r="B758" i="2"/>
  <c r="A758" i="2" l="1"/>
  <c r="AR758" i="2" s="1"/>
  <c r="D760" i="2"/>
  <c r="B759" i="2"/>
  <c r="C759" i="2"/>
  <c r="AS759" i="2"/>
  <c r="A759" i="2" l="1"/>
  <c r="AR759" i="2" s="1"/>
  <c r="C760" i="2"/>
  <c r="AS760" i="2"/>
  <c r="D761" i="2"/>
  <c r="B760" i="2"/>
  <c r="A760" i="2" l="1"/>
  <c r="AR760" i="2" s="1"/>
  <c r="D762" i="2"/>
  <c r="B761" i="2"/>
  <c r="C761" i="2"/>
  <c r="AS761" i="2"/>
  <c r="A761" i="2" l="1"/>
  <c r="AR761" i="2" s="1"/>
  <c r="D763" i="2"/>
  <c r="AS762" i="2"/>
  <c r="B762" i="2"/>
  <c r="C762" i="2"/>
  <c r="A762" i="2" l="1"/>
  <c r="AR762" i="2" s="1"/>
  <c r="B763" i="2"/>
  <c r="C763" i="2"/>
  <c r="AS763" i="2"/>
  <c r="D764" i="2"/>
  <c r="A763" i="2" l="1"/>
  <c r="AR763" i="2" s="1"/>
  <c r="B764" i="2"/>
  <c r="D765" i="2"/>
  <c r="C764" i="2"/>
  <c r="AS764" i="2"/>
  <c r="C765" i="2" l="1"/>
  <c r="D766" i="2"/>
  <c r="AS765" i="2"/>
  <c r="B765" i="2"/>
  <c r="A765" i="2" s="1"/>
  <c r="AR765" i="2" s="1"/>
  <c r="A764" i="2"/>
  <c r="AR764" i="2" s="1"/>
  <c r="AS766" i="2" l="1"/>
  <c r="C766" i="2"/>
  <c r="D767" i="2"/>
  <c r="B766" i="2"/>
  <c r="A766" i="2" l="1"/>
  <c r="AR766" i="2" s="1"/>
  <c r="C767" i="2"/>
  <c r="AS767" i="2"/>
  <c r="B767" i="2"/>
  <c r="A767" i="2" s="1"/>
  <c r="AR767" i="2" s="1"/>
  <c r="D768" i="2"/>
  <c r="B768" i="2" l="1"/>
  <c r="C768" i="2"/>
  <c r="AS768" i="2"/>
  <c r="D769" i="2"/>
  <c r="AS769" i="2" l="1"/>
  <c r="C769" i="2"/>
  <c r="D770" i="2"/>
  <c r="B769" i="2"/>
  <c r="A768" i="2"/>
  <c r="AR768" i="2" s="1"/>
  <c r="A769" i="2" l="1"/>
  <c r="AR769" i="2" s="1"/>
  <c r="D771" i="2"/>
  <c r="C770" i="2"/>
  <c r="B770" i="2"/>
  <c r="AS770" i="2"/>
  <c r="A770" i="2" l="1"/>
  <c r="AR770" i="2" s="1"/>
  <c r="B771" i="2"/>
  <c r="AS771" i="2"/>
  <c r="D772" i="2"/>
  <c r="C771" i="2"/>
  <c r="C772" i="2" l="1"/>
  <c r="D773" i="2"/>
  <c r="B772" i="2"/>
  <c r="A772" i="2" s="1"/>
  <c r="AR772" i="2" s="1"/>
  <c r="AS772" i="2"/>
  <c r="A771" i="2"/>
  <c r="AR771" i="2" s="1"/>
  <c r="B773" i="2" l="1"/>
  <c r="AS773" i="2"/>
  <c r="D774" i="2"/>
  <c r="C773" i="2"/>
  <c r="AS774" i="2" l="1"/>
  <c r="C774" i="2"/>
  <c r="D775" i="2"/>
  <c r="B774" i="2"/>
  <c r="A774" i="2" s="1"/>
  <c r="AR774" i="2" s="1"/>
  <c r="A773" i="2"/>
  <c r="AR773" i="2" s="1"/>
  <c r="B775" i="2" l="1"/>
  <c r="D776" i="2"/>
  <c r="AS775" i="2"/>
  <c r="C775" i="2"/>
  <c r="C776" i="2" l="1"/>
  <c r="D777" i="2"/>
  <c r="AS776" i="2"/>
  <c r="B776" i="2"/>
  <c r="A775" i="2"/>
  <c r="AR775" i="2" s="1"/>
  <c r="A776" i="2" l="1"/>
  <c r="AR776" i="2" s="1"/>
  <c r="AS777" i="2"/>
  <c r="D778" i="2"/>
  <c r="B777" i="2"/>
  <c r="C777" i="2"/>
  <c r="A777" i="2" l="1"/>
  <c r="AR777" i="2" s="1"/>
  <c r="C778" i="2"/>
  <c r="AS778" i="2"/>
  <c r="D779" i="2"/>
  <c r="B778" i="2"/>
  <c r="A778" i="2" l="1"/>
  <c r="AR778" i="2" s="1"/>
  <c r="C779" i="2"/>
  <c r="D780" i="2"/>
  <c r="B779" i="2"/>
  <c r="AS779" i="2"/>
  <c r="A779" i="2" l="1"/>
  <c r="AR779" i="2" s="1"/>
  <c r="B780" i="2"/>
  <c r="C780" i="2"/>
  <c r="AS780" i="2"/>
  <c r="D781" i="2"/>
  <c r="AS781" i="2" l="1"/>
  <c r="C781" i="2"/>
  <c r="D782" i="2"/>
  <c r="B781" i="2"/>
  <c r="A780" i="2"/>
  <c r="AR780" i="2" s="1"/>
  <c r="A781" i="2" l="1"/>
  <c r="AR781" i="2" s="1"/>
  <c r="C782" i="2"/>
  <c r="B782" i="2"/>
  <c r="AS782" i="2"/>
  <c r="D783" i="2"/>
  <c r="A782" i="2" l="1"/>
  <c r="AR782" i="2" s="1"/>
  <c r="AS783" i="2"/>
  <c r="D784" i="2"/>
  <c r="B783" i="2"/>
  <c r="C783" i="2"/>
  <c r="A783" i="2" l="1"/>
  <c r="AR783" i="2" s="1"/>
  <c r="AS784" i="2"/>
  <c r="D785" i="2"/>
  <c r="C784" i="2"/>
  <c r="B784" i="2"/>
  <c r="A784" i="2" l="1"/>
  <c r="AR784" i="2" s="1"/>
  <c r="AS785" i="2"/>
  <c r="C785" i="2"/>
  <c r="B785" i="2"/>
  <c r="D786" i="2"/>
  <c r="A785" i="2" l="1"/>
  <c r="AR785" i="2" s="1"/>
  <c r="AS786" i="2"/>
  <c r="D787" i="2"/>
  <c r="C786" i="2"/>
  <c r="B786" i="2"/>
  <c r="A786" i="2" l="1"/>
  <c r="AR786" i="2" s="1"/>
  <c r="AS787" i="2"/>
  <c r="D788" i="2"/>
  <c r="C787" i="2"/>
  <c r="B787" i="2"/>
  <c r="A787" i="2" l="1"/>
  <c r="AR787" i="2" s="1"/>
  <c r="C788" i="2"/>
  <c r="AS788" i="2"/>
  <c r="B788" i="2"/>
  <c r="D789" i="2"/>
  <c r="A788" i="2" l="1"/>
  <c r="AR788" i="2" s="1"/>
  <c r="B789" i="2"/>
  <c r="D790" i="2"/>
  <c r="C789" i="2"/>
  <c r="AS789" i="2"/>
  <c r="AS790" i="2" l="1"/>
  <c r="D791" i="2"/>
  <c r="C790" i="2"/>
  <c r="B790" i="2"/>
  <c r="A789" i="2"/>
  <c r="AR789" i="2" s="1"/>
  <c r="A790" i="2" l="1"/>
  <c r="AR790" i="2" s="1"/>
  <c r="C791" i="2"/>
  <c r="D792" i="2"/>
  <c r="AS791" i="2"/>
  <c r="B791" i="2"/>
  <c r="A791" i="2" l="1"/>
  <c r="AR791" i="2" s="1"/>
  <c r="B792" i="2"/>
  <c r="AS792" i="2"/>
  <c r="C792" i="2"/>
  <c r="D793" i="2"/>
  <c r="B793" i="2" l="1"/>
  <c r="D794" i="2"/>
  <c r="AS793" i="2"/>
  <c r="C793" i="2"/>
  <c r="A792" i="2"/>
  <c r="AR792" i="2" s="1"/>
  <c r="D795" i="2" l="1"/>
  <c r="B794" i="2"/>
  <c r="C794" i="2"/>
  <c r="AS794" i="2"/>
  <c r="A793" i="2"/>
  <c r="AR793" i="2" s="1"/>
  <c r="A794" i="2" l="1"/>
  <c r="AR794" i="2" s="1"/>
  <c r="C795" i="2"/>
  <c r="B795" i="2"/>
  <c r="D796" i="2"/>
  <c r="AS795" i="2"/>
  <c r="A795" i="2" l="1"/>
  <c r="AR795" i="2" s="1"/>
  <c r="AS796" i="2"/>
  <c r="B796" i="2"/>
  <c r="D797" i="2"/>
  <c r="C796" i="2"/>
  <c r="B797" i="2" l="1"/>
  <c r="AS797" i="2"/>
  <c r="C797" i="2"/>
  <c r="D798" i="2"/>
  <c r="A796" i="2"/>
  <c r="AR796" i="2" s="1"/>
  <c r="C798" i="2" l="1"/>
  <c r="B798" i="2"/>
  <c r="D799" i="2"/>
  <c r="AS798" i="2"/>
  <c r="A797" i="2"/>
  <c r="AR797" i="2" s="1"/>
  <c r="A798" i="2" l="1"/>
  <c r="AR798" i="2" s="1"/>
  <c r="B799" i="2"/>
  <c r="D800" i="2"/>
  <c r="AS799" i="2"/>
  <c r="C799" i="2"/>
  <c r="C800" i="2" l="1"/>
  <c r="B800" i="2"/>
  <c r="AS800" i="2"/>
  <c r="D801" i="2"/>
  <c r="A799" i="2"/>
  <c r="AR799" i="2" s="1"/>
  <c r="A800" i="2" l="1"/>
  <c r="AR800" i="2" s="1"/>
  <c r="C801" i="2"/>
  <c r="B801" i="2"/>
  <c r="D802" i="2"/>
  <c r="AS801" i="2"/>
  <c r="A801" i="2" l="1"/>
  <c r="AR801" i="2" s="1"/>
  <c r="B802" i="2"/>
  <c r="AS802" i="2"/>
  <c r="D803" i="2"/>
  <c r="C802" i="2"/>
  <c r="D804" i="2" l="1"/>
  <c r="C803" i="2"/>
  <c r="B803" i="2"/>
  <c r="AS803" i="2"/>
  <c r="A802" i="2"/>
  <c r="AR802" i="2" s="1"/>
  <c r="A803" i="2" l="1"/>
  <c r="AR803" i="2" s="1"/>
  <c r="AS804" i="2"/>
  <c r="D805" i="2"/>
  <c r="C804" i="2"/>
  <c r="B804" i="2"/>
  <c r="A804" i="2" l="1"/>
  <c r="AR804" i="2" s="1"/>
  <c r="B805" i="2"/>
  <c r="AS805" i="2"/>
  <c r="D806" i="2"/>
  <c r="C805" i="2"/>
  <c r="D807" i="2" l="1"/>
  <c r="B806" i="2"/>
  <c r="AS806" i="2"/>
  <c r="C806" i="2"/>
  <c r="A805" i="2"/>
  <c r="AR805" i="2" s="1"/>
  <c r="A806" i="2" l="1"/>
  <c r="AR806" i="2" s="1"/>
  <c r="C807" i="2"/>
  <c r="AS807" i="2"/>
  <c r="D808" i="2"/>
  <c r="B807" i="2"/>
  <c r="A807" i="2" l="1"/>
  <c r="AR807" i="2" s="1"/>
  <c r="C808" i="2"/>
  <c r="AS808" i="2"/>
  <c r="D809" i="2"/>
  <c r="B808" i="2"/>
  <c r="A808" i="2" l="1"/>
  <c r="AR808" i="2" s="1"/>
  <c r="D810" i="2"/>
  <c r="B809" i="2"/>
  <c r="C809" i="2"/>
  <c r="AS809" i="2"/>
  <c r="A809" i="2" l="1"/>
  <c r="AR809" i="2" s="1"/>
  <c r="D811" i="2"/>
  <c r="AS810" i="2"/>
  <c r="B810" i="2"/>
  <c r="C810" i="2"/>
  <c r="A810" i="2" l="1"/>
  <c r="AR810" i="2" s="1"/>
  <c r="C811" i="2"/>
  <c r="AS811" i="2"/>
  <c r="D812" i="2"/>
  <c r="B811" i="2"/>
  <c r="A811" i="2" l="1"/>
  <c r="AR811" i="2" s="1"/>
  <c r="C812" i="2"/>
  <c r="AS812" i="2"/>
  <c r="D813" i="2"/>
  <c r="B812" i="2"/>
  <c r="A812" i="2" l="1"/>
  <c r="AR812" i="2" s="1"/>
  <c r="AS813" i="2"/>
  <c r="D814" i="2"/>
  <c r="C813" i="2"/>
  <c r="B813" i="2"/>
  <c r="A813" i="2" l="1"/>
  <c r="AR813" i="2" s="1"/>
  <c r="D815" i="2"/>
  <c r="B814" i="2"/>
  <c r="C814" i="2"/>
  <c r="AS814" i="2"/>
  <c r="A814" i="2" l="1"/>
  <c r="AR814" i="2" s="1"/>
  <c r="C815" i="2"/>
  <c r="AS815" i="2"/>
  <c r="B815" i="2"/>
  <c r="D816" i="2"/>
  <c r="A815" i="2" l="1"/>
  <c r="AR815" i="2" s="1"/>
  <c r="C816" i="2"/>
  <c r="AS816" i="2"/>
  <c r="D817" i="2"/>
  <c r="B816" i="2"/>
  <c r="A816" i="2" l="1"/>
  <c r="AR816" i="2" s="1"/>
  <c r="C817" i="2"/>
  <c r="AS817" i="2"/>
  <c r="B817" i="2"/>
  <c r="A817" i="2" s="1"/>
  <c r="AR817" i="2" s="1"/>
  <c r="D818" i="2"/>
  <c r="C818" i="2" l="1"/>
  <c r="D819" i="2"/>
  <c r="B818" i="2"/>
  <c r="AS818" i="2"/>
  <c r="A818" i="2" l="1"/>
  <c r="AR818" i="2" s="1"/>
  <c r="B819" i="2"/>
  <c r="C819" i="2"/>
  <c r="AS819" i="2"/>
  <c r="D820" i="2"/>
  <c r="B820" i="2" l="1"/>
  <c r="C820" i="2"/>
  <c r="D821" i="2"/>
  <c r="AS820" i="2"/>
  <c r="A819" i="2"/>
  <c r="AR819" i="2" s="1"/>
  <c r="D822" i="2" l="1"/>
  <c r="B821" i="2"/>
  <c r="AS821" i="2"/>
  <c r="C821" i="2"/>
  <c r="A820" i="2"/>
  <c r="AR820" i="2" s="1"/>
  <c r="A821" i="2" l="1"/>
  <c r="AR821" i="2" s="1"/>
  <c r="B822" i="2"/>
  <c r="C822" i="2"/>
  <c r="AS822" i="2"/>
  <c r="D823" i="2"/>
  <c r="A822" i="2" l="1"/>
  <c r="AR822" i="2" s="1"/>
  <c r="C823" i="2"/>
  <c r="D824" i="2"/>
  <c r="B823" i="2"/>
  <c r="AS823" i="2"/>
  <c r="A823" i="2" l="1"/>
  <c r="AR823" i="2" s="1"/>
  <c r="AS824" i="2"/>
  <c r="B824" i="2"/>
  <c r="C824" i="2"/>
  <c r="D825" i="2"/>
  <c r="AS825" i="2" l="1"/>
  <c r="D826" i="2"/>
  <c r="C825" i="2"/>
  <c r="B825" i="2"/>
  <c r="A824" i="2"/>
  <c r="AR824" i="2" s="1"/>
  <c r="A825" i="2" l="1"/>
  <c r="AR825" i="2" s="1"/>
  <c r="AS826" i="2"/>
  <c r="B826" i="2"/>
  <c r="D827" i="2"/>
  <c r="C826" i="2"/>
  <c r="C827" i="2" l="1"/>
  <c r="AS827" i="2"/>
  <c r="D828" i="2"/>
  <c r="B827" i="2"/>
  <c r="A826" i="2"/>
  <c r="AR826" i="2" s="1"/>
  <c r="A827" i="2" l="1"/>
  <c r="AR827" i="2" s="1"/>
  <c r="D829" i="2"/>
  <c r="B828" i="2"/>
  <c r="C828" i="2"/>
  <c r="AS828" i="2"/>
  <c r="A828" i="2" l="1"/>
  <c r="AR828" i="2" s="1"/>
  <c r="B829" i="2"/>
  <c r="D830" i="2"/>
  <c r="AS829" i="2"/>
  <c r="C829" i="2"/>
  <c r="A829" i="2" l="1"/>
  <c r="AR829" i="2" s="1"/>
  <c r="D831" i="2"/>
  <c r="B830" i="2"/>
  <c r="C830" i="2"/>
  <c r="AS830" i="2"/>
  <c r="A830" i="2" l="1"/>
  <c r="AR830" i="2" s="1"/>
  <c r="AS831" i="2"/>
  <c r="C831" i="2"/>
  <c r="B831" i="2"/>
  <c r="D832" i="2"/>
  <c r="A831" i="2" l="1"/>
  <c r="AR831" i="2" s="1"/>
  <c r="C832" i="2"/>
  <c r="AS832" i="2"/>
  <c r="D833" i="2"/>
  <c r="B832" i="2"/>
  <c r="A832" i="2" l="1"/>
  <c r="AR832" i="2" s="1"/>
  <c r="AS833" i="2"/>
  <c r="C833" i="2"/>
  <c r="B833" i="2"/>
  <c r="D834" i="2"/>
  <c r="A833" i="2" l="1"/>
  <c r="AR833" i="2" s="1"/>
  <c r="D835" i="2"/>
  <c r="AS834" i="2"/>
  <c r="B834" i="2"/>
  <c r="C834" i="2"/>
  <c r="A834" i="2" l="1"/>
  <c r="AR834" i="2" s="1"/>
  <c r="B835" i="2"/>
  <c r="C835" i="2"/>
  <c r="AS835" i="2"/>
  <c r="D836" i="2"/>
  <c r="D837" i="2" l="1"/>
  <c r="AS836" i="2"/>
  <c r="C836" i="2"/>
  <c r="B836" i="2"/>
  <c r="A836" i="2" s="1"/>
  <c r="AR836" i="2" s="1"/>
  <c r="A835" i="2"/>
  <c r="AR835" i="2" s="1"/>
  <c r="D838" i="2" l="1"/>
  <c r="C837" i="2"/>
  <c r="B837" i="2"/>
  <c r="AS837" i="2"/>
  <c r="A837" i="2" l="1"/>
  <c r="AR837" i="2" s="1"/>
  <c r="AS838" i="2"/>
  <c r="C838" i="2"/>
  <c r="B838" i="2"/>
  <c r="A838" i="2" s="1"/>
  <c r="AR838" i="2" s="1"/>
  <c r="D839" i="2"/>
  <c r="AS839" i="2" l="1"/>
  <c r="D840" i="2"/>
  <c r="C839" i="2"/>
  <c r="B839" i="2"/>
  <c r="A839" i="2" s="1"/>
  <c r="AR839" i="2" s="1"/>
  <c r="B840" i="2" l="1"/>
  <c r="D841" i="2"/>
  <c r="C840" i="2"/>
  <c r="AS840" i="2"/>
  <c r="C841" i="2" l="1"/>
  <c r="B841" i="2"/>
  <c r="D842" i="2"/>
  <c r="AS841" i="2"/>
  <c r="A840" i="2"/>
  <c r="AR840" i="2" s="1"/>
  <c r="A841" i="2" l="1"/>
  <c r="AR841" i="2" s="1"/>
  <c r="AS842" i="2"/>
  <c r="B842" i="2"/>
  <c r="C842" i="2"/>
  <c r="D843" i="2"/>
  <c r="C843" i="2" l="1"/>
  <c r="AS843" i="2"/>
  <c r="D844" i="2"/>
  <c r="B843" i="2"/>
  <c r="A842" i="2"/>
  <c r="AR842" i="2" s="1"/>
  <c r="A843" i="2" l="1"/>
  <c r="AR843" i="2" s="1"/>
  <c r="D845" i="2"/>
  <c r="AS844" i="2"/>
  <c r="C844" i="2"/>
  <c r="B844" i="2"/>
  <c r="A844" i="2" l="1"/>
  <c r="AR844" i="2" s="1"/>
  <c r="C845" i="2"/>
  <c r="AS845" i="2"/>
  <c r="D846" i="2"/>
  <c r="B845" i="2"/>
  <c r="A845" i="2" l="1"/>
  <c r="AR845" i="2" s="1"/>
  <c r="AS846" i="2"/>
  <c r="C846" i="2"/>
  <c r="B846" i="2"/>
  <c r="A846" i="2" s="1"/>
  <c r="AR846" i="2" s="1"/>
  <c r="D847" i="2"/>
  <c r="AS847" i="2" l="1"/>
  <c r="D848" i="2"/>
  <c r="C847" i="2"/>
  <c r="B847" i="2"/>
  <c r="A847" i="2" l="1"/>
  <c r="AR847" i="2" s="1"/>
  <c r="D849" i="2"/>
  <c r="C848" i="2"/>
  <c r="B848" i="2"/>
  <c r="A848" i="2" s="1"/>
  <c r="AR848" i="2" s="1"/>
  <c r="AS848" i="2"/>
  <c r="B849" i="2" l="1"/>
  <c r="C849" i="2"/>
  <c r="AS849" i="2"/>
  <c r="D850" i="2"/>
  <c r="D851" i="2" l="1"/>
  <c r="C850" i="2"/>
  <c r="B850" i="2"/>
  <c r="AS850" i="2"/>
  <c r="A849" i="2"/>
  <c r="AR849" i="2" s="1"/>
  <c r="A850" i="2" l="1"/>
  <c r="AR850" i="2" s="1"/>
  <c r="B851" i="2"/>
  <c r="AS851" i="2"/>
  <c r="D852" i="2"/>
  <c r="C851" i="2"/>
  <c r="B852" i="2" l="1"/>
  <c r="D853" i="2"/>
  <c r="AS852" i="2"/>
  <c r="C852" i="2"/>
  <c r="A851" i="2"/>
  <c r="AR851" i="2" s="1"/>
  <c r="C853" i="2" l="1"/>
  <c r="D854" i="2"/>
  <c r="AS853" i="2"/>
  <c r="B853" i="2"/>
  <c r="A852" i="2"/>
  <c r="AR852" i="2" s="1"/>
  <c r="A853" i="2" l="1"/>
  <c r="AR853" i="2" s="1"/>
  <c r="AS854" i="2"/>
  <c r="D855" i="2"/>
  <c r="C854" i="2"/>
  <c r="B854" i="2"/>
  <c r="A854" i="2" l="1"/>
  <c r="AR854" i="2" s="1"/>
  <c r="C855" i="2"/>
  <c r="AS855" i="2"/>
  <c r="D856" i="2"/>
  <c r="B855" i="2"/>
  <c r="A855" i="2" l="1"/>
  <c r="AR855" i="2" s="1"/>
  <c r="B856" i="2"/>
  <c r="C856" i="2"/>
  <c r="D857" i="2"/>
  <c r="AS856" i="2"/>
  <c r="C857" i="2" l="1"/>
  <c r="B857" i="2"/>
  <c r="AS857" i="2"/>
  <c r="D858" i="2"/>
  <c r="A856" i="2"/>
  <c r="AR856" i="2" s="1"/>
  <c r="A857" i="2" l="1"/>
  <c r="AR857" i="2" s="1"/>
  <c r="C858" i="2"/>
  <c r="D859" i="2"/>
  <c r="B858" i="2"/>
  <c r="A858" i="2" s="1"/>
  <c r="AR858" i="2" s="1"/>
  <c r="AS858" i="2"/>
  <c r="D860" i="2" l="1"/>
  <c r="AS859" i="2"/>
  <c r="C859" i="2"/>
  <c r="B859" i="2"/>
  <c r="A859" i="2" l="1"/>
  <c r="AR859" i="2" s="1"/>
  <c r="AS860" i="2"/>
  <c r="C860" i="2"/>
  <c r="D861" i="2"/>
  <c r="B860" i="2"/>
  <c r="A860" i="2" l="1"/>
  <c r="AR860" i="2" s="1"/>
  <c r="D862" i="2"/>
  <c r="C861" i="2"/>
  <c r="B861" i="2"/>
  <c r="A861" i="2" s="1"/>
  <c r="AR861" i="2" s="1"/>
  <c r="AS861" i="2"/>
  <c r="D863" i="2" l="1"/>
  <c r="B862" i="2"/>
  <c r="C862" i="2"/>
  <c r="AS862" i="2"/>
  <c r="A862" i="2" l="1"/>
  <c r="AR862" i="2" s="1"/>
  <c r="B863" i="2"/>
  <c r="AS863" i="2"/>
  <c r="C863" i="2"/>
  <c r="D864" i="2"/>
  <c r="A863" i="2" l="1"/>
  <c r="AR863" i="2" s="1"/>
  <c r="AS864" i="2"/>
  <c r="C864" i="2"/>
  <c r="B864" i="2"/>
  <c r="D865" i="2"/>
  <c r="A864" i="2" l="1"/>
  <c r="AR864" i="2" s="1"/>
  <c r="AS865" i="2"/>
  <c r="B865" i="2"/>
  <c r="D866" i="2"/>
  <c r="C865" i="2"/>
  <c r="C866" i="2" l="1"/>
  <c r="B866" i="2"/>
  <c r="AS866" i="2"/>
  <c r="D867" i="2"/>
  <c r="A865" i="2"/>
  <c r="AR865" i="2" s="1"/>
  <c r="A866" i="2" l="1"/>
  <c r="AR866" i="2" s="1"/>
  <c r="D868" i="2"/>
  <c r="C867" i="2"/>
  <c r="AS867" i="2"/>
  <c r="B867" i="2"/>
  <c r="A867" i="2" l="1"/>
  <c r="AR867" i="2" s="1"/>
  <c r="D869" i="2"/>
  <c r="AS868" i="2"/>
  <c r="C868" i="2"/>
  <c r="B868" i="2"/>
  <c r="A868" i="2" l="1"/>
  <c r="AR868" i="2" s="1"/>
  <c r="C869" i="2"/>
  <c r="B869" i="2"/>
  <c r="AS869" i="2"/>
  <c r="D870" i="2"/>
  <c r="A869" i="2" l="1"/>
  <c r="AR869" i="2" s="1"/>
  <c r="C870" i="2"/>
  <c r="B870" i="2"/>
  <c r="A870" i="2" s="1"/>
  <c r="AR870" i="2" s="1"/>
  <c r="D871" i="2"/>
  <c r="AS870" i="2"/>
  <c r="AS871" i="2" l="1"/>
  <c r="D872" i="2"/>
  <c r="C871" i="2"/>
  <c r="B871" i="2"/>
  <c r="A871" i="2" l="1"/>
  <c r="AR871" i="2" s="1"/>
  <c r="AS872" i="2"/>
  <c r="D873" i="2"/>
  <c r="C872" i="2"/>
  <c r="B872" i="2"/>
  <c r="A872" i="2" l="1"/>
  <c r="AR872" i="2" s="1"/>
  <c r="B873" i="2"/>
  <c r="D874" i="2"/>
  <c r="C873" i="2"/>
  <c r="AS873" i="2"/>
  <c r="AS874" i="2" l="1"/>
  <c r="C874" i="2"/>
  <c r="B874" i="2"/>
  <c r="D875" i="2"/>
  <c r="A873" i="2"/>
  <c r="AR873" i="2" s="1"/>
  <c r="A874" i="2" l="1"/>
  <c r="AR874" i="2" s="1"/>
  <c r="B875" i="2"/>
  <c r="AS875" i="2"/>
  <c r="D876" i="2"/>
  <c r="C875" i="2"/>
  <c r="D877" i="2" l="1"/>
  <c r="AS876" i="2"/>
  <c r="B876" i="2"/>
  <c r="C876" i="2"/>
  <c r="A875" i="2"/>
  <c r="AR875" i="2" s="1"/>
  <c r="A876" i="2" l="1"/>
  <c r="AR876" i="2" s="1"/>
  <c r="B877" i="2"/>
  <c r="D878" i="2"/>
  <c r="AS877" i="2"/>
  <c r="C877" i="2"/>
  <c r="C878" i="2" l="1"/>
  <c r="B878" i="2"/>
  <c r="AS878" i="2"/>
  <c r="D879" i="2"/>
  <c r="A877" i="2"/>
  <c r="AR877" i="2" s="1"/>
  <c r="A878" i="2" l="1"/>
  <c r="AR878" i="2" s="1"/>
  <c r="C879" i="2"/>
  <c r="AS879" i="2"/>
  <c r="B879" i="2"/>
  <c r="D880" i="2"/>
  <c r="A879" i="2" l="1"/>
  <c r="AR879" i="2" s="1"/>
  <c r="C880" i="2"/>
  <c r="B880" i="2"/>
  <c r="AS880" i="2"/>
  <c r="D881" i="2"/>
  <c r="A880" i="2" l="1"/>
  <c r="AR880" i="2" s="1"/>
  <c r="D882" i="2"/>
  <c r="AS881" i="2"/>
  <c r="B881" i="2"/>
  <c r="C881" i="2"/>
  <c r="A881" i="2" l="1"/>
  <c r="AR881" i="2" s="1"/>
  <c r="D883" i="2"/>
  <c r="B882" i="2"/>
  <c r="C882" i="2"/>
  <c r="AS882" i="2"/>
  <c r="A882" i="2" l="1"/>
  <c r="AR882" i="2" s="1"/>
  <c r="D884" i="2"/>
  <c r="C883" i="2"/>
  <c r="AS883" i="2"/>
  <c r="B883" i="2"/>
  <c r="A883" i="2" l="1"/>
  <c r="AR883" i="2" s="1"/>
  <c r="B884" i="2"/>
  <c r="C884" i="2"/>
  <c r="AS884" i="2"/>
  <c r="D885" i="2"/>
  <c r="B885" i="2" l="1"/>
  <c r="C885" i="2"/>
  <c r="D886" i="2"/>
  <c r="AS885" i="2"/>
  <c r="A884" i="2"/>
  <c r="AR884" i="2" s="1"/>
  <c r="C886" i="2" l="1"/>
  <c r="D887" i="2"/>
  <c r="AS886" i="2"/>
  <c r="B886" i="2"/>
  <c r="A885" i="2"/>
  <c r="AR885" i="2" s="1"/>
  <c r="A886" i="2" l="1"/>
  <c r="AR886" i="2" s="1"/>
  <c r="D888" i="2"/>
  <c r="B887" i="2"/>
  <c r="C887" i="2"/>
  <c r="AS887" i="2"/>
  <c r="A887" i="2" l="1"/>
  <c r="AR887" i="2" s="1"/>
  <c r="B888" i="2"/>
  <c r="AS888" i="2"/>
  <c r="D889" i="2"/>
  <c r="C888" i="2"/>
  <c r="D890" i="2" l="1"/>
  <c r="C889" i="2"/>
  <c r="B889" i="2"/>
  <c r="AS889" i="2"/>
  <c r="A888" i="2"/>
  <c r="AR888" i="2" s="1"/>
  <c r="A889" i="2" l="1"/>
  <c r="AR889" i="2" s="1"/>
  <c r="D891" i="2"/>
  <c r="C890" i="2"/>
  <c r="B890" i="2"/>
  <c r="AS890" i="2"/>
  <c r="A890" i="2" l="1"/>
  <c r="AR890" i="2" s="1"/>
  <c r="C891" i="2"/>
  <c r="B891" i="2"/>
  <c r="AS891" i="2"/>
  <c r="D892" i="2"/>
  <c r="A891" i="2" l="1"/>
  <c r="AR891" i="2" s="1"/>
  <c r="D893" i="2"/>
  <c r="AS892" i="2"/>
  <c r="C892" i="2"/>
  <c r="B892" i="2"/>
  <c r="A892" i="2" l="1"/>
  <c r="AR892" i="2" s="1"/>
  <c r="C893" i="2"/>
  <c r="B893" i="2"/>
  <c r="D894" i="2"/>
  <c r="AS893" i="2"/>
  <c r="A893" i="2" l="1"/>
  <c r="AR893" i="2" s="1"/>
  <c r="C894" i="2"/>
  <c r="B894" i="2"/>
  <c r="AS894" i="2"/>
  <c r="D895" i="2"/>
  <c r="A894" i="2" l="1"/>
  <c r="AR894" i="2" s="1"/>
  <c r="C895" i="2"/>
  <c r="AS895" i="2"/>
  <c r="B895" i="2"/>
  <c r="D896" i="2"/>
  <c r="A895" i="2" l="1"/>
  <c r="AR895" i="2" s="1"/>
  <c r="C896" i="2"/>
  <c r="D897" i="2"/>
  <c r="AS896" i="2"/>
  <c r="B896" i="2"/>
  <c r="A896" i="2" s="1"/>
  <c r="AR896" i="2" s="1"/>
  <c r="D898" i="2" l="1"/>
  <c r="AS897" i="2"/>
  <c r="C897" i="2"/>
  <c r="B897" i="2"/>
  <c r="A897" i="2" l="1"/>
  <c r="AR897" i="2" s="1"/>
  <c r="C898" i="2"/>
  <c r="B898" i="2"/>
  <c r="D899" i="2"/>
  <c r="AS898" i="2"/>
  <c r="A898" i="2" l="1"/>
  <c r="AR898" i="2" s="1"/>
  <c r="B899" i="2"/>
  <c r="D900" i="2"/>
  <c r="AS899" i="2"/>
  <c r="C899" i="2"/>
  <c r="C900" i="2" l="1"/>
  <c r="D901" i="2"/>
  <c r="B900" i="2"/>
  <c r="A900" i="2" s="1"/>
  <c r="AR900" i="2" s="1"/>
  <c r="AS900" i="2"/>
  <c r="A899" i="2"/>
  <c r="AR899" i="2" s="1"/>
  <c r="B901" i="2" l="1"/>
  <c r="AS901" i="2"/>
  <c r="D902" i="2"/>
  <c r="C901" i="2"/>
  <c r="AS902" i="2" l="1"/>
  <c r="B902" i="2"/>
  <c r="C902" i="2"/>
  <c r="D903" i="2"/>
  <c r="A901" i="2"/>
  <c r="AR901" i="2" s="1"/>
  <c r="C903" i="2" l="1"/>
  <c r="B903" i="2"/>
  <c r="AS903" i="2"/>
  <c r="D904" i="2"/>
  <c r="A902" i="2"/>
  <c r="AR902" i="2" s="1"/>
  <c r="A903" i="2" l="1"/>
  <c r="AR903" i="2" s="1"/>
  <c r="C904" i="2"/>
  <c r="AS904" i="2"/>
  <c r="D905" i="2"/>
  <c r="B904" i="2"/>
  <c r="A904" i="2" l="1"/>
  <c r="AR904" i="2" s="1"/>
  <c r="C905" i="2"/>
  <c r="AS905" i="2"/>
  <c r="D906" i="2"/>
  <c r="B905" i="2"/>
  <c r="A905" i="2" l="1"/>
  <c r="AR905" i="2" s="1"/>
  <c r="C906" i="2"/>
  <c r="AS906" i="2"/>
  <c r="D907" i="2"/>
  <c r="B906" i="2"/>
  <c r="A906" i="2" l="1"/>
  <c r="AR906" i="2" s="1"/>
  <c r="B907" i="2"/>
  <c r="C907" i="2"/>
  <c r="D908" i="2"/>
  <c r="AS907" i="2"/>
  <c r="C908" i="2" l="1"/>
  <c r="B908" i="2"/>
  <c r="AS908" i="2"/>
  <c r="D909" i="2"/>
  <c r="A907" i="2"/>
  <c r="AR907" i="2" s="1"/>
  <c r="A908" i="2" l="1"/>
  <c r="AR908" i="2" s="1"/>
  <c r="AS909" i="2"/>
  <c r="B909" i="2"/>
  <c r="D910" i="2"/>
  <c r="C909" i="2"/>
  <c r="D911" i="2" l="1"/>
  <c r="C910" i="2"/>
  <c r="AS910" i="2"/>
  <c r="B910" i="2"/>
  <c r="A909" i="2"/>
  <c r="AR909" i="2" s="1"/>
  <c r="A910" i="2" l="1"/>
  <c r="AR910" i="2" s="1"/>
  <c r="AS911" i="2"/>
  <c r="C911" i="2"/>
  <c r="B911" i="2"/>
  <c r="A911" i="2" s="1"/>
  <c r="AR911" i="2" s="1"/>
  <c r="D912" i="2"/>
  <c r="D913" i="2" l="1"/>
  <c r="C912" i="2"/>
  <c r="B912" i="2"/>
  <c r="A912" i="2" s="1"/>
  <c r="AR912" i="2" s="1"/>
  <c r="AS912" i="2"/>
  <c r="C913" i="2" l="1"/>
  <c r="B913" i="2"/>
  <c r="A913" i="2" s="1"/>
  <c r="AR913" i="2" s="1"/>
  <c r="AS913" i="2"/>
  <c r="D914" i="2"/>
  <c r="D915" i="2" l="1"/>
  <c r="AS914" i="2"/>
  <c r="B914" i="2"/>
  <c r="C914" i="2"/>
  <c r="A914" i="2" l="1"/>
  <c r="AR914" i="2" s="1"/>
  <c r="C915" i="2"/>
  <c r="D916" i="2"/>
  <c r="B915" i="2"/>
  <c r="AS915" i="2"/>
  <c r="A915" i="2" l="1"/>
  <c r="AR915" i="2" s="1"/>
  <c r="B916" i="2"/>
  <c r="D917" i="2"/>
  <c r="C916" i="2"/>
  <c r="AS916" i="2"/>
  <c r="C917" i="2" l="1"/>
  <c r="D918" i="2"/>
  <c r="AS917" i="2"/>
  <c r="B917" i="2"/>
  <c r="A917" i="2" s="1"/>
  <c r="AR917" i="2" s="1"/>
  <c r="A916" i="2"/>
  <c r="AR916" i="2" s="1"/>
  <c r="C918" i="2" l="1"/>
  <c r="AS918" i="2"/>
  <c r="D919" i="2"/>
  <c r="B918" i="2"/>
  <c r="A918" i="2" l="1"/>
  <c r="AR918" i="2" s="1"/>
  <c r="B919" i="2"/>
  <c r="D920" i="2"/>
  <c r="C919" i="2"/>
  <c r="AS919" i="2"/>
  <c r="B920" i="2" l="1"/>
  <c r="AS920" i="2"/>
  <c r="D921" i="2"/>
  <c r="C920" i="2"/>
  <c r="A919" i="2"/>
  <c r="AR919" i="2" s="1"/>
  <c r="B921" i="2" l="1"/>
  <c r="C921" i="2"/>
  <c r="AS921" i="2"/>
  <c r="D922" i="2"/>
  <c r="A920" i="2"/>
  <c r="AR920" i="2" s="1"/>
  <c r="AS922" i="2" l="1"/>
  <c r="C922" i="2"/>
  <c r="D923" i="2"/>
  <c r="B922" i="2"/>
  <c r="A921" i="2"/>
  <c r="AR921" i="2" s="1"/>
  <c r="A922" i="2" l="1"/>
  <c r="AR922" i="2" s="1"/>
  <c r="B923" i="2"/>
  <c r="AS923" i="2"/>
  <c r="D924" i="2"/>
  <c r="C923" i="2"/>
  <c r="D925" i="2" l="1"/>
  <c r="B924" i="2"/>
  <c r="C924" i="2"/>
  <c r="AS924" i="2"/>
  <c r="A923" i="2"/>
  <c r="AR923" i="2" s="1"/>
  <c r="A924" i="2" l="1"/>
  <c r="AR924" i="2" s="1"/>
  <c r="AS925" i="2"/>
  <c r="C925" i="2"/>
  <c r="D926" i="2"/>
  <c r="B925" i="2"/>
  <c r="A925" i="2" l="1"/>
  <c r="AR925" i="2" s="1"/>
  <c r="AS926" i="2"/>
  <c r="D927" i="2"/>
  <c r="C926" i="2"/>
  <c r="B926" i="2"/>
  <c r="A926" i="2" l="1"/>
  <c r="AR926" i="2" s="1"/>
  <c r="AS927" i="2"/>
  <c r="C927" i="2"/>
  <c r="B927" i="2"/>
  <c r="D928" i="2"/>
  <c r="A927" i="2" l="1"/>
  <c r="AR927" i="2" s="1"/>
  <c r="C928" i="2"/>
  <c r="D929" i="2"/>
  <c r="B928" i="2"/>
  <c r="AS928" i="2"/>
  <c r="A928" i="2" l="1"/>
  <c r="AR928" i="2" s="1"/>
  <c r="B929" i="2"/>
  <c r="D930" i="2"/>
  <c r="C929" i="2"/>
  <c r="AS929" i="2"/>
  <c r="D931" i="2" l="1"/>
  <c r="C930" i="2"/>
  <c r="AS930" i="2"/>
  <c r="B930" i="2"/>
  <c r="A929" i="2"/>
  <c r="AR929" i="2" s="1"/>
  <c r="A930" i="2" l="1"/>
  <c r="AR930" i="2" s="1"/>
  <c r="D932" i="2"/>
  <c r="B931" i="2"/>
  <c r="C931" i="2"/>
  <c r="AS931" i="2"/>
  <c r="A931" i="2" l="1"/>
  <c r="AR931" i="2" s="1"/>
  <c r="C932" i="2"/>
  <c r="B932" i="2"/>
  <c r="D933" i="2"/>
  <c r="AS932" i="2"/>
  <c r="A932" i="2" l="1"/>
  <c r="AR932" i="2" s="1"/>
  <c r="D934" i="2"/>
  <c r="B933" i="2"/>
  <c r="C933" i="2"/>
  <c r="AS933" i="2"/>
  <c r="A933" i="2" l="1"/>
  <c r="AR933" i="2" s="1"/>
  <c r="AS934" i="2"/>
  <c r="C934" i="2"/>
  <c r="D935" i="2"/>
  <c r="B934" i="2"/>
  <c r="A934" i="2" l="1"/>
  <c r="AR934" i="2" s="1"/>
  <c r="C935" i="2"/>
  <c r="B935" i="2"/>
  <c r="D936" i="2"/>
  <c r="AS935" i="2"/>
  <c r="A935" i="2" l="1"/>
  <c r="AR935" i="2" s="1"/>
  <c r="B936" i="2"/>
  <c r="D937" i="2"/>
  <c r="C936" i="2"/>
  <c r="AS936" i="2"/>
  <c r="C937" i="2" l="1"/>
  <c r="AS937" i="2"/>
  <c r="B937" i="2"/>
  <c r="D938" i="2"/>
  <c r="A936" i="2"/>
  <c r="AR936" i="2" s="1"/>
  <c r="A937" i="2" l="1"/>
  <c r="AR937" i="2" s="1"/>
  <c r="D939" i="2"/>
  <c r="AS938" i="2"/>
  <c r="C938" i="2"/>
  <c r="B938" i="2"/>
  <c r="A938" i="2" l="1"/>
  <c r="AR938" i="2" s="1"/>
  <c r="D940" i="2"/>
  <c r="C939" i="2"/>
  <c r="AS939" i="2"/>
  <c r="B939" i="2"/>
  <c r="A939" i="2" s="1"/>
  <c r="AR939" i="2" s="1"/>
  <c r="B940" i="2" l="1"/>
  <c r="AS940" i="2"/>
  <c r="C940" i="2"/>
  <c r="D941" i="2"/>
  <c r="C941" i="2" l="1"/>
  <c r="D942" i="2"/>
  <c r="AS941" i="2"/>
  <c r="B941" i="2"/>
  <c r="A940" i="2"/>
  <c r="AR940" i="2" s="1"/>
  <c r="A941" i="2" l="1"/>
  <c r="AR941" i="2" s="1"/>
  <c r="C942" i="2"/>
  <c r="D943" i="2"/>
  <c r="B942" i="2"/>
  <c r="A942" i="2" s="1"/>
  <c r="AR942" i="2" s="1"/>
  <c r="AS942" i="2"/>
  <c r="AS943" i="2" l="1"/>
  <c r="D944" i="2"/>
  <c r="B943" i="2"/>
  <c r="C943" i="2"/>
  <c r="A943" i="2" l="1"/>
  <c r="AR943" i="2" s="1"/>
  <c r="AS944" i="2"/>
  <c r="B944" i="2"/>
  <c r="C944" i="2"/>
  <c r="D945" i="2"/>
  <c r="A944" i="2" l="1"/>
  <c r="AR944" i="2" s="1"/>
  <c r="B945" i="2"/>
  <c r="D946" i="2"/>
  <c r="AS945" i="2"/>
  <c r="C945" i="2"/>
  <c r="AS946" i="2" l="1"/>
  <c r="C946" i="2"/>
  <c r="D947" i="2"/>
  <c r="B946" i="2"/>
  <c r="A945" i="2"/>
  <c r="AR945" i="2" s="1"/>
  <c r="A946" i="2" l="1"/>
  <c r="AR946" i="2" s="1"/>
  <c r="D948" i="2"/>
  <c r="B947" i="2"/>
  <c r="AS947" i="2"/>
  <c r="C947" i="2"/>
  <c r="A947" i="2" l="1"/>
  <c r="AR947" i="2" s="1"/>
  <c r="D949" i="2"/>
  <c r="AS948" i="2"/>
  <c r="B948" i="2"/>
  <c r="C948" i="2"/>
  <c r="A948" i="2" l="1"/>
  <c r="AR948" i="2" s="1"/>
  <c r="D950" i="2"/>
  <c r="C949" i="2"/>
  <c r="AS949" i="2"/>
  <c r="B949" i="2"/>
  <c r="A949" i="2" l="1"/>
  <c r="AR949" i="2" s="1"/>
  <c r="B950" i="2"/>
  <c r="D951" i="2"/>
  <c r="AS950" i="2"/>
  <c r="C950" i="2"/>
  <c r="C951" i="2" l="1"/>
  <c r="D952" i="2"/>
  <c r="B951" i="2"/>
  <c r="A951" i="2" s="1"/>
  <c r="AR951" i="2" s="1"/>
  <c r="AS951" i="2"/>
  <c r="A950" i="2"/>
  <c r="AR950" i="2" s="1"/>
  <c r="B952" i="2" l="1"/>
  <c r="D953" i="2"/>
  <c r="AS952" i="2"/>
  <c r="C952" i="2"/>
  <c r="AS953" i="2" l="1"/>
  <c r="D954" i="2"/>
  <c r="C953" i="2"/>
  <c r="B953" i="2"/>
  <c r="A953" i="2" s="1"/>
  <c r="AR953" i="2" s="1"/>
  <c r="A952" i="2"/>
  <c r="AR952" i="2" s="1"/>
  <c r="D955" i="2" l="1"/>
  <c r="B954" i="2"/>
  <c r="AS954" i="2"/>
  <c r="C954" i="2"/>
  <c r="A954" i="2" l="1"/>
  <c r="AR954" i="2" s="1"/>
  <c r="B955" i="2"/>
  <c r="AS955" i="2"/>
  <c r="D956" i="2"/>
  <c r="C955" i="2"/>
  <c r="D957" i="2" l="1"/>
  <c r="AS956" i="2"/>
  <c r="B956" i="2"/>
  <c r="C956" i="2"/>
  <c r="A955" i="2"/>
  <c r="AR955" i="2" s="1"/>
  <c r="A956" i="2" l="1"/>
  <c r="AR956" i="2" s="1"/>
  <c r="B957" i="2"/>
  <c r="AS957" i="2"/>
  <c r="D958" i="2"/>
  <c r="C957" i="2"/>
  <c r="C958" i="2" l="1"/>
  <c r="D959" i="2"/>
  <c r="AS958" i="2"/>
  <c r="B958" i="2"/>
  <c r="A958" i="2" s="1"/>
  <c r="AR958" i="2" s="1"/>
  <c r="A957" i="2"/>
  <c r="AR957" i="2" s="1"/>
  <c r="D960" i="2" l="1"/>
  <c r="C959" i="2"/>
  <c r="B959" i="2"/>
  <c r="AS959" i="2"/>
  <c r="A959" i="2" l="1"/>
  <c r="AR959" i="2" s="1"/>
  <c r="B960" i="2"/>
  <c r="C960" i="2"/>
  <c r="AS960" i="2"/>
  <c r="D961" i="2"/>
  <c r="D962" i="2" l="1"/>
  <c r="AS961" i="2"/>
  <c r="B961" i="2"/>
  <c r="C961" i="2"/>
  <c r="A960" i="2"/>
  <c r="AR960" i="2" s="1"/>
  <c r="A961" i="2" l="1"/>
  <c r="AR961" i="2" s="1"/>
  <c r="B962" i="2"/>
  <c r="AS962" i="2"/>
  <c r="C962" i="2"/>
  <c r="C20" i="1" l="1"/>
  <c r="E20" i="1"/>
  <c r="D20" i="1"/>
  <c r="A962" i="2"/>
  <c r="AR962" i="2" s="1"/>
  <c r="D19" i="7"/>
  <c r="D66" i="7"/>
  <c r="H20" i="1" l="1"/>
  <c r="H19" i="1" s="1"/>
  <c r="F20" i="1"/>
  <c r="F19" i="1" s="1"/>
  <c r="D70" i="7"/>
  <c r="B75" i="7"/>
  <c r="B76" i="7" s="1"/>
  <c r="B78" i="7" s="1"/>
  <c r="B79" i="7" s="1"/>
  <c r="B73" i="7"/>
  <c r="H16" i="1" l="1"/>
  <c r="D63" i="4" s="1"/>
  <c r="B46" i="4" s="1"/>
  <c r="H14" i="1"/>
  <c r="B15" i="7" s="1"/>
  <c r="B22" i="7" s="1"/>
  <c r="B80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C3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this will coincide with date when regular conts began</t>
        </r>
      </text>
    </comment>
    <comment ref="N85" authorId="0" shapeId="0" xr:uid="{00000000-0006-0000-0400-00000200000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set equal to my new formula - 19/03/08</t>
        </r>
      </text>
    </comment>
    <comment ref="N86" authorId="0" shapeId="0" xr:uid="{00000000-0006-0000-0400-00000300000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new formula to correct problems picking up correct months for deferred calcs - based on formula in cell N73</t>
        </r>
      </text>
    </comment>
    <comment ref="N87" authorId="0" shapeId="0" xr:uid="{00000000-0006-0000-0400-00000400000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old formula before my change of 19/03/08</t>
        </r>
      </text>
    </comment>
  </commentList>
</comments>
</file>

<file path=xl/sharedStrings.xml><?xml version="1.0" encoding="utf-8"?>
<sst xmlns="http://schemas.openxmlformats.org/spreadsheetml/2006/main" count="1323" uniqueCount="746">
  <si>
    <t xml:space="preserve">Month </t>
  </si>
  <si>
    <t>Year</t>
  </si>
  <si>
    <t>Month number</t>
  </si>
  <si>
    <t>Month</t>
  </si>
  <si>
    <t>Earnings Index</t>
  </si>
  <si>
    <t>Interest Index</t>
  </si>
  <si>
    <t>Tax rate</t>
  </si>
  <si>
    <t>Month No</t>
  </si>
  <si>
    <t>Tax Rate</t>
  </si>
  <si>
    <t>Contributions due (where no tax relief available)</t>
  </si>
  <si>
    <t>Reinstatement of Part Time Service Following the Preston Ruling</t>
  </si>
  <si>
    <t>Contributions due (where tax relief available at payment date)</t>
  </si>
  <si>
    <t>p</t>
  </si>
  <si>
    <t>s</t>
  </si>
  <si>
    <t>Interest Index at payment date</t>
  </si>
  <si>
    <t>Earnings index at salary date</t>
  </si>
  <si>
    <t>"Net of tax" rate at payment date</t>
  </si>
  <si>
    <t>Active Members</t>
  </si>
  <si>
    <t>Lump sum</t>
  </si>
  <si>
    <t>Deferred Pensioners</t>
  </si>
  <si>
    <t>Pensioners</t>
  </si>
  <si>
    <t>Contributions due</t>
  </si>
  <si>
    <t>Current Lump sum including extra service</t>
  </si>
  <si>
    <t>Current age</t>
  </si>
  <si>
    <t>No. of years to retirement</t>
  </si>
  <si>
    <t>assuming  no tax relief</t>
  </si>
  <si>
    <t>assuming no tax relief</t>
  </si>
  <si>
    <t>Change in Actives during repayment period (For Active members only)</t>
  </si>
  <si>
    <t>Date of leaving active service</t>
  </si>
  <si>
    <t>UK Gilt Indices</t>
  </si>
  <si>
    <t>5yrs</t>
  </si>
  <si>
    <t>10yrs</t>
  </si>
  <si>
    <t>15yrs</t>
  </si>
  <si>
    <t>Index linked real yields (net of inflation)</t>
  </si>
  <si>
    <t>Inflation 5%</t>
  </si>
  <si>
    <t>Up to 5 yrs</t>
  </si>
  <si>
    <t>5-15 yrs</t>
  </si>
  <si>
    <t>Estimated Inflation</t>
  </si>
  <si>
    <t>Interest Rate</t>
  </si>
  <si>
    <t>Date of Calculation</t>
  </si>
  <si>
    <t>v</t>
  </si>
  <si>
    <t>Contributions due monthly</t>
  </si>
  <si>
    <t>Lump sum contribution</t>
  </si>
  <si>
    <t>Annuity</t>
  </si>
  <si>
    <t>Information</t>
  </si>
  <si>
    <t>The contribution that is due can be paid immediatley</t>
  </si>
  <si>
    <t>OR</t>
  </si>
  <si>
    <t>Retirement age</t>
  </si>
  <si>
    <t>Monthly amount to be deducted from benefits when they become due</t>
  </si>
  <si>
    <t>Monthly Interest Rate</t>
  </si>
  <si>
    <t>over 15 years</t>
  </si>
  <si>
    <t>Contribution due if choose to pay when benefits become due</t>
  </si>
  <si>
    <t>No. of months repaid</t>
  </si>
  <si>
    <t>Assuming tax relief</t>
  </si>
  <si>
    <t>The contribution that is due can be paid immediately</t>
  </si>
  <si>
    <t>Deduction from benefits</t>
  </si>
  <si>
    <t xml:space="preserve">Benefit deduction </t>
  </si>
  <si>
    <t xml:space="preserve">If this figure is greater than 100% then the member lump sum on retirment will be zero and the pension will also need to be restricted until the total debt is paid. </t>
  </si>
  <si>
    <t>Percentage of Lump sum deducted</t>
  </si>
  <si>
    <t>Calculation of contributions accrued up to specified date</t>
  </si>
  <si>
    <t>This section enable a memebr or employer to calcaute the oustanding contributions at some future point in time</t>
  </si>
  <si>
    <t xml:space="preserve">Original debt ( from above) </t>
  </si>
  <si>
    <t>Current value of debt</t>
  </si>
  <si>
    <t>Total number of months during repayment period</t>
  </si>
  <si>
    <t xml:space="preserve">Number of months repaid/ total to be repaid </t>
  </si>
  <si>
    <t>Proportion of debt outstanding</t>
  </si>
  <si>
    <t>Re-instatement period in years</t>
  </si>
  <si>
    <t>Re-instatement period in months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</si>
  <si>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</si>
  <si>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</si>
  <si>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</si>
  <si>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</si>
  <si>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</si>
  <si>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</si>
  <si>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</si>
  <si>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</si>
  <si>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</si>
  <si>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</si>
  <si>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</si>
  <si>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</si>
  <si>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 xml:space="preserve">Start of </t>
    </r>
    <r>
      <rPr>
        <sz val="10"/>
        <rFont val="Arial"/>
        <family val="2"/>
      </rPr>
      <t>Payment Date for extra contributions</t>
    </r>
  </si>
  <si>
    <t>&gt;&gt;&gt;anything to the right of column J is hidden</t>
  </si>
  <si>
    <t>Reinstatement Date</t>
  </si>
  <si>
    <t>active</t>
  </si>
  <si>
    <t>deferred</t>
  </si>
  <si>
    <t>payment</t>
  </si>
  <si>
    <t>from</t>
  </si>
  <si>
    <t>to</t>
  </si>
  <si>
    <t>pensioner</t>
  </si>
  <si>
    <t>Contributions due when benefits come into payment</t>
  </si>
  <si>
    <t>Interest</t>
  </si>
  <si>
    <t>Date of outstanding contributions</t>
  </si>
  <si>
    <t>RPI</t>
  </si>
  <si>
    <t>Original debt with no tax relief</t>
  </si>
  <si>
    <t>Part A: Data Needed for Every Case</t>
  </si>
  <si>
    <t>Year&amp;Month</t>
  </si>
  <si>
    <t>Inflation 0%</t>
  </si>
  <si>
    <t>Average of 0% and 5% inflation</t>
  </si>
  <si>
    <t>Need Updating</t>
  </si>
  <si>
    <t>Amount outstanding (with interest)</t>
  </si>
  <si>
    <t>Calculation Date</t>
  </si>
  <si>
    <t>First instalment date:</t>
  </si>
  <si>
    <t>Section 1: Initial calculation of repayment amounts</t>
  </si>
  <si>
    <t>Model for repayments of outstanding member contributions and related calculations</t>
  </si>
  <si>
    <t>ERROR MESSAGES COLUMN</t>
  </si>
  <si>
    <t>for dropdown boxes</t>
  </si>
  <si>
    <t>Conditional Ranges</t>
  </si>
  <si>
    <t>days</t>
  </si>
  <si>
    <t>start re-in</t>
  </si>
  <si>
    <t>end re-in</t>
  </si>
  <si>
    <t>Table to be looked up</t>
  </si>
  <si>
    <t>months from calculation date</t>
  </si>
  <si>
    <t>Type of Salary data</t>
  </si>
  <si>
    <t>For those now in deferred status, either in active or in deferred status at original calculation date</t>
  </si>
  <si>
    <t>Part C: Calculation Result</t>
  </si>
  <si>
    <t>Start of reinstatement period (year/month/day)</t>
  </si>
  <si>
    <t>End of reinstatement period (year/month/day)</t>
  </si>
  <si>
    <t>Pensionable Salary (ideally at end of reinstatement period)</t>
  </si>
  <si>
    <t>Final instalement date if after retirement</t>
  </si>
  <si>
    <t>yes</t>
  </si>
  <si>
    <t>no</t>
  </si>
  <si>
    <t>Final instalment date used</t>
  </si>
  <si>
    <t xml:space="preserve">Section 4: Calculation for quotation of outstanding debt during deferment period </t>
  </si>
  <si>
    <t>xn</t>
  </si>
  <si>
    <t>j</t>
  </si>
  <si>
    <t>n</t>
  </si>
  <si>
    <t>j-n</t>
  </si>
  <si>
    <t>months</t>
  </si>
  <si>
    <t>cell of</t>
  </si>
  <si>
    <t>latest x</t>
  </si>
  <si>
    <t>within range?</t>
  </si>
  <si>
    <t>range</t>
  </si>
  <si>
    <t>Initial quotation calculation or follow-up query subsequent to re-instatement decision?</t>
  </si>
  <si>
    <t>Initial Quotation</t>
  </si>
  <si>
    <t>Follow-up query</t>
  </si>
  <si>
    <t>Base calculation date for first quotation</t>
  </si>
  <si>
    <t>Status at the base Calculation Date (ie active, deferred or pensioner)</t>
  </si>
  <si>
    <t xml:space="preserve">Calendar reinstatement period rounded down to nearest whole month </t>
  </si>
  <si>
    <t>Assumed average percentage of conditioned hours worked during re-instatement period</t>
  </si>
  <si>
    <t>Annual full time equivalent rate of pensionable salary at date above (FPS where applicable)</t>
  </si>
  <si>
    <t>Is the member buying the full re-instatement period?</t>
  </si>
  <si>
    <t>Regular monthly deductions from pay (assuming tax relief IS available) of</t>
  </si>
  <si>
    <t>(Note this is NOT equal to the FTE service for reinstatement)</t>
  </si>
  <si>
    <t xml:space="preserve">Total amount due (assuming tax relief NOT available) </t>
  </si>
  <si>
    <t>SECTION 3: Calculation of outstanding debt for members who do not complete repayment before ceasing to be active</t>
  </si>
  <si>
    <t>Name</t>
  </si>
  <si>
    <t>Date of Birth (dd/mm/yyyy)</t>
  </si>
  <si>
    <t>Part D: TO BE COMPLETED AFTER RECEIVING COMPLETED OPTION FORMS FROM MEMBERS</t>
  </si>
  <si>
    <t>Cost of full reinstatement</t>
  </si>
  <si>
    <t>Final Pensionable Salary used in benefit calculation</t>
  </si>
  <si>
    <t>Repayment Period</t>
  </si>
  <si>
    <t>Monthly Deduction</t>
  </si>
  <si>
    <t>Full Reinstatement</t>
  </si>
  <si>
    <t>Reinstating One Year</t>
  </si>
  <si>
    <t>Contribution due</t>
  </si>
  <si>
    <t>Actual Reinstatement</t>
  </si>
  <si>
    <t>Member's preserved lump sum for reinstatement period purchased</t>
  </si>
  <si>
    <t>No. of years since deferrment</t>
  </si>
  <si>
    <t>Percentage deduction expected from the member's lump sum at eligible retirement date (if nothing paid now)</t>
  </si>
  <si>
    <r>
      <t xml:space="preserve">Total amount due (assuming tax relief IS available) </t>
    </r>
    <r>
      <rPr>
        <b/>
        <sz val="10"/>
        <rFont val="Arial"/>
        <family val="2"/>
      </rPr>
      <t>OR</t>
    </r>
  </si>
  <si>
    <t>Age</t>
  </si>
  <si>
    <t>Current Date</t>
  </si>
  <si>
    <t>Type of Calculation</t>
  </si>
  <si>
    <t>Calculation date</t>
  </si>
  <si>
    <t>$U$16:$U$35</t>
  </si>
  <si>
    <t>Reinstatement period</t>
  </si>
  <si>
    <t>End of Reinstatement</t>
  </si>
  <si>
    <t>Start of reinstatement</t>
  </si>
  <si>
    <t>Salary Date</t>
  </si>
  <si>
    <t>Salary</t>
  </si>
  <si>
    <t>Tax Rate Range</t>
  </si>
  <si>
    <t>Status</t>
  </si>
  <si>
    <t>No of months reinstated</t>
  </si>
  <si>
    <t>Start of Payment Range</t>
  </si>
  <si>
    <t>Maximum for Section 3 year</t>
  </si>
  <si>
    <t>Minimum for  Section 3 year</t>
  </si>
  <si>
    <t>Minimum for Section 3 month</t>
  </si>
  <si>
    <t>Maximum for Section 3 month</t>
  </si>
  <si>
    <t>Date of recalculation of debt</t>
  </si>
  <si>
    <t xml:space="preserve">Date of leaving </t>
  </si>
  <si>
    <t>Start of Payment Date</t>
  </si>
  <si>
    <t>End of Payment Date</t>
  </si>
  <si>
    <t>Start of Reinstatement-Year/Month/Day Range</t>
  </si>
  <si>
    <t>End of Reinstatement-Year/Month/Day Range</t>
  </si>
  <si>
    <t>Salary Data Range</t>
  </si>
  <si>
    <t>Salary Data Choice</t>
  </si>
  <si>
    <t>Salary Date Range - Year/Month</t>
  </si>
  <si>
    <t>Month No to look up in tables</t>
  </si>
  <si>
    <t>Full-reinstatement Choice</t>
  </si>
  <si>
    <t>Range for Section 3 year/month</t>
  </si>
  <si>
    <t>Start of Payments Date</t>
  </si>
  <si>
    <t>6 months after Current Date</t>
  </si>
  <si>
    <t>End of Payments Date</t>
  </si>
  <si>
    <t>3 months before Current Date</t>
  </si>
  <si>
    <t>Range for Section 4 year/month</t>
  </si>
  <si>
    <t>Active</t>
  </si>
  <si>
    <t>Date of Leaving</t>
  </si>
  <si>
    <t>Deferred</t>
  </si>
  <si>
    <t>Retirement Date</t>
  </si>
  <si>
    <t>Maximum for Section 4 year</t>
  </si>
  <si>
    <t>Minimum for Section 4year</t>
  </si>
  <si>
    <t>Minimum for Section 4 year</t>
  </si>
  <si>
    <t>Minimum for Section 4 month</t>
  </si>
  <si>
    <t>End of year</t>
  </si>
  <si>
    <t>Maximum for Section 4 month</t>
  </si>
  <si>
    <t>Original Date Range - Year/Month</t>
  </si>
  <si>
    <t>Cost of Full- Reinstatement</t>
  </si>
  <si>
    <t>Cost of One Year</t>
  </si>
  <si>
    <t>Column to look up in tables</t>
  </si>
  <si>
    <t>Cost of actual reinstated period</t>
  </si>
  <si>
    <t>Column to Look up in Factor Table</t>
  </si>
  <si>
    <t>Start of Payments</t>
  </si>
  <si>
    <t>End of Payments</t>
  </si>
  <si>
    <t>If end of repayment date after retirement date</t>
  </si>
  <si>
    <t>If retirement date before end of payment date</t>
  </si>
  <si>
    <t>Repayment Period - taking into account reinstatement period of less than 6 mths</t>
  </si>
  <si>
    <t>Final instalment date if it falls before retirement</t>
  </si>
  <si>
    <t>Month of calculation date</t>
  </si>
  <si>
    <t>Start of payments date</t>
  </si>
  <si>
    <t>Deferreds</t>
  </si>
  <si>
    <t>Test to check if in same year</t>
  </si>
  <si>
    <t>RPI Indices</t>
  </si>
  <si>
    <t>Check: max &gt; min: years</t>
  </si>
  <si>
    <t>Check: max &gt; min: months</t>
  </si>
  <si>
    <t>Combined check</t>
  </si>
  <si>
    <t>This section enable a member or employer to calcaute the oustanding contributions at some future point in time</t>
  </si>
  <si>
    <t>No. of years since original calculation</t>
  </si>
  <si>
    <t xml:space="preserve">Teachers Pension Scheme </t>
  </si>
  <si>
    <t>Member's average contribution rate into the scheme during reinstatement period</t>
  </si>
  <si>
    <t>Cost of reinstating one calendar year of part time service</t>
  </si>
  <si>
    <t>Years</t>
  </si>
  <si>
    <t>Months</t>
  </si>
  <si>
    <t>Days</t>
  </si>
  <si>
    <t xml:space="preserve">No of days in month </t>
  </si>
  <si>
    <t>Cost of reinstating one year of service for pensioners</t>
  </si>
  <si>
    <t>Final Month of Employee Contributions</t>
  </si>
  <si>
    <t>Maximum Date</t>
  </si>
  <si>
    <t>Section 2: Calculation of amount of contributions available for tax relief (This section is no longer available)</t>
  </si>
  <si>
    <t>The member should satisfy themselves (taking advice if required) as to whether or not payment of the Preston contributions will be subject to tax relief</t>
  </si>
  <si>
    <t>this formula will break if more than 1 years difference</t>
  </si>
  <si>
    <t>and when max year hits 2009</t>
  </si>
  <si>
    <t>IF($K$17=1,"V"&amp;VALUE(VLOOKUP(F16,$S$15:$T$26,2,FALSE))+14&amp;":V"&amp;VALUE(VLOOKUP(F16,$S$15:$T$26,2,FALSE))+20,0)</t>
  </si>
  <si>
    <t>IF((P80*R80)=0,"r14","r"&amp;R75+14&amp;IF(P78&gt;P75,":r"&amp;R78+26,":r"&amp;R78+14))</t>
  </si>
  <si>
    <t>&lt; could simplify</t>
  </si>
  <si>
    <t>&lt; use this?</t>
  </si>
  <si>
    <t>&lt; is this ok? Reg cont for reinst period less than 6 months? (this is ok)</t>
  </si>
  <si>
    <t>(the above cell D62 is not used?)</t>
  </si>
  <si>
    <t>hide cells B43:f45?</t>
  </si>
  <si>
    <t>For Part D</t>
  </si>
  <si>
    <t>possible start month&gt;</t>
  </si>
  <si>
    <t xml:space="preserve">For Section 3 </t>
  </si>
  <si>
    <t>(not anymore, CS 30/7/08)</t>
  </si>
  <si>
    <t>start date (end month)</t>
  </si>
  <si>
    <t xml:space="preserve">rows to use </t>
  </si>
  <si>
    <t>last row</t>
  </si>
  <si>
    <t>Date of Starting payments</t>
  </si>
  <si>
    <t xml:space="preserve">Number of months outstanding </t>
  </si>
  <si>
    <t>Date to look up for interest factor</t>
  </si>
  <si>
    <t>Annuity Monthly</t>
  </si>
  <si>
    <t>Interest at annuity interest rate (could use RPI +1.5%)</t>
  </si>
  <si>
    <t>current date</t>
  </si>
  <si>
    <t>date of leaving service</t>
  </si>
  <si>
    <t>Discount / interest factor</t>
  </si>
  <si>
    <t>PV of annuity at currnt date</t>
  </si>
  <si>
    <t xml:space="preserve">Add on interest from date of orig calcs to start date. </t>
  </si>
  <si>
    <t>TO DO</t>
  </si>
  <si>
    <t>Date of Leaving Service calcuations</t>
  </si>
  <si>
    <t>PV of monthly contribution at date of leaving service</t>
  </si>
  <si>
    <t>Changed</t>
  </si>
  <si>
    <t>Monthly payment (adjusted for no tax relief)</t>
  </si>
  <si>
    <t>&lt;&lt; this is monthly conts if no tax relief available</t>
  </si>
  <si>
    <t>1 + RPI increase (annual)</t>
  </si>
  <si>
    <t>increase (include extra 1.5%) - annual</t>
  </si>
  <si>
    <t>increase factor (rpi + 1.5%)</t>
  </si>
  <si>
    <t>&lt; not used</t>
  </si>
  <si>
    <t>DoL</t>
  </si>
  <si>
    <t>end date</t>
  </si>
  <si>
    <t>rows to use</t>
  </si>
  <si>
    <t>current</t>
  </si>
  <si>
    <t>For Section 4</t>
  </si>
  <si>
    <t>act end</t>
  </si>
  <si>
    <t>def end</t>
  </si>
  <si>
    <t>max(DoL,y)</t>
  </si>
  <si>
    <t>&lt;&lt; altered?</t>
  </si>
  <si>
    <t>&lt; not used CS 8/10/08</t>
  </si>
  <si>
    <t>Date outstanding debt recalculated</t>
  </si>
  <si>
    <t>(at date of leaving)</t>
  </si>
  <si>
    <t>Age at date of leaving</t>
  </si>
  <si>
    <t>used in Section 1 Part D</t>
  </si>
  <si>
    <t>this is used in the calculations</t>
  </si>
  <si>
    <t>(&lt;&lt; this is orig calc date or current calc date)</t>
  </si>
  <si>
    <t>probably can be deleted</t>
  </si>
  <si>
    <t>Section 3 - Date of leaving (range fr cont start to now + 3 months)</t>
  </si>
  <si>
    <t>must be active to use Section 3</t>
  </si>
  <si>
    <t>First possible DoL</t>
  </si>
  <si>
    <t>duplication&gt;&gt;</t>
  </si>
  <si>
    <t>end date max((now+3mths), end conts)</t>
  </si>
  <si>
    <t>Section 3 = DoL ranges - CS 30/7/08</t>
  </si>
  <si>
    <t>month</t>
  </si>
  <si>
    <t>year</t>
  </si>
  <si>
    <t>month&amp;year</t>
  </si>
  <si>
    <t xml:space="preserve">year range for </t>
  </si>
  <si>
    <t xml:space="preserve">reinstatement start </t>
  </si>
  <si>
    <t>and end dates</t>
  </si>
  <si>
    <t xml:space="preserve">month range </t>
  </si>
  <si>
    <t>for reinstatement</t>
  </si>
  <si>
    <t>start and end dates</t>
  </si>
  <si>
    <t>range to determine the</t>
  </si>
  <si>
    <t>max number of days in</t>
  </si>
  <si>
    <t>a particular month</t>
  </si>
  <si>
    <t>day range for</t>
  </si>
  <si>
    <t>reinstatement</t>
  </si>
  <si>
    <t>start and end</t>
  </si>
  <si>
    <t>dates</t>
  </si>
  <si>
    <t>Section 4 date range (to which debt updated to)</t>
  </si>
  <si>
    <t>3 months after Current Date</t>
  </si>
  <si>
    <t>3 months afetr Current Date</t>
  </si>
  <si>
    <t xml:space="preserve"> </t>
  </si>
  <si>
    <t>&lt;&lt; not used</t>
  </si>
  <si>
    <t>&lt;&lt; no tax relief</t>
  </si>
  <si>
    <t>This does not make sense - adds on a whole years worth of interest</t>
  </si>
  <si>
    <t>CD-max(DoL,CD)</t>
  </si>
  <si>
    <t>to have CD month to Dec of current</t>
  </si>
  <si>
    <t>of next year (see AF, AG)</t>
  </si>
  <si>
    <t>If CD (or DoL) is Oct, Nov or Dec, then want</t>
  </si>
  <si>
    <t>year (see below) and Jan or Feb or  March</t>
  </si>
  <si>
    <t>age DoL (section 3)</t>
  </si>
  <si>
    <t>RPIcapped</t>
  </si>
  <si>
    <t>new CS9/3/09</t>
  </si>
  <si>
    <t>RPI adjusted</t>
  </si>
  <si>
    <t>Government Actuary's Department</t>
  </si>
  <si>
    <t>Version Control</t>
  </si>
  <si>
    <t>Version number</t>
  </si>
  <si>
    <t>File pathname</t>
  </si>
  <si>
    <t>Paper file</t>
  </si>
  <si>
    <t>eBis code</t>
  </si>
  <si>
    <t>Internal or external documents based on this version</t>
  </si>
  <si>
    <t>Author or Editor</t>
  </si>
  <si>
    <t>Date</t>
  </si>
  <si>
    <t>Comments</t>
  </si>
  <si>
    <t>Checked by</t>
  </si>
  <si>
    <t>External links checked?</t>
  </si>
  <si>
    <t>I.Nimalasena</t>
  </si>
  <si>
    <t>Adapted from</t>
  </si>
  <si>
    <t>0157-00004-02</t>
  </si>
  <si>
    <t>TPS - Reinstatement of Part Time Service following Preston ruling</t>
  </si>
  <si>
    <t>no version</t>
  </si>
  <si>
    <t>\\Gad-backup\ashared\A clients\Preston\TPS LGPS model\2012\_Previous versions\Preston_TPS_August 2012.xls</t>
  </si>
  <si>
    <t>\\Gad-backup\ashared\A clients\Preston\TPS LGPS model\2012\_Previous versions\Preston_TPS_July 2012.xls</t>
  </si>
  <si>
    <t>Cody Shek</t>
  </si>
  <si>
    <t>inputs in Factor table looks fine for the August model</t>
  </si>
  <si>
    <t>\\Gad-server1\ashared\A clients\Preston\TPS LGPS model\2012\_Previous versions\Preston_TPS_September 2012.xls</t>
  </si>
  <si>
    <t>inputs in Factor table looks fine for the Sept model</t>
  </si>
  <si>
    <t>Nimal</t>
  </si>
  <si>
    <t>inputs in Factor table looks fine for the Oct model</t>
  </si>
  <si>
    <t>\\Gad-server1\ashared\A clients\Preston\TPS LGPS model\2012\_Previous versions\Preston_TPS_November 2012.xls</t>
  </si>
  <si>
    <t>\\Gad-server1\ashared\A clients\Preston\TPS LGPS model\2012\_Previous versions\Preston_TPS_October 2012.xls</t>
  </si>
  <si>
    <t>inputs in Factor table looks fine for the Nov model</t>
  </si>
  <si>
    <t>\\Gad-server1\ashared\A clients\Preston\TPS LGPS model\2012\_Previous versions\Preston_TPS_December 2012.xls</t>
  </si>
  <si>
    <t>\\Gad-server1\ashared\A clients\Preston\TPS LGPS model\2013\_Previous version\Preston_TPS_January 2013.xls</t>
  </si>
  <si>
    <t>\\Gad-server1\ashared\A clients\Preston\TPS LGPS model\2013\_Previous version\Preston_TPS_February 2013.xls</t>
  </si>
  <si>
    <t>Josh Crickett</t>
  </si>
  <si>
    <t>agree the inputs are correct for the Feb 2013 model</t>
  </si>
  <si>
    <t>\\Gad-server1\ashared\A clients\Preston\TPS LGPS model\2013\_Previous version\Preston_TPS_March 2013.xls</t>
  </si>
  <si>
    <t>agree the inputs are correct for the March 2013 model</t>
  </si>
  <si>
    <t>\\Gad-server1\ashared\A clients\Preston\TPS LGPS model\2013\_Previous version\Preston_TPS_April 2013.xls</t>
  </si>
  <si>
    <t>No version</t>
  </si>
  <si>
    <t>agree the inputs are correct for the April 2013 model</t>
  </si>
  <si>
    <t>\\Gad-server1\ashared\A clients\Preston\TPS LGPS model\2013\_Previous version\Preston_TPS_May 2013.xls</t>
  </si>
  <si>
    <t>agree the inputs are correct for the May 2013 model</t>
  </si>
  <si>
    <t>\\Gad-server1\ashared\A clients\Preston\TPS LGPS model\2013\_Previous version\Preston_TPS_June 2013.xls</t>
  </si>
  <si>
    <t>agree the inputs are correct for the June 2013 model</t>
  </si>
  <si>
    <t>\\Gad-server1\ashared\A clients\Preston\TPS LGPS model\2013\_Previous version\Preston_TPS_July 2013.xls</t>
  </si>
  <si>
    <t>agree the inputs are correct for the July 2013 model</t>
  </si>
  <si>
    <t>\\Gad-server1\ashared\A clients\Preston\TPS LGPS model\2013\_Previous version\Preston_TPS_August 2013.xls</t>
  </si>
  <si>
    <t>Agree the inputs are correct for the August 2013 model</t>
  </si>
  <si>
    <t>\\Gad-server1\ashared\A clients\Preston\TPS LGPS model\2013\_Previous version\Preston_TPS_September 2013.xls</t>
  </si>
  <si>
    <t>Agree the inputs are correct for the September 2013 model</t>
  </si>
  <si>
    <t>\\Gad-server1\ashared\A clients\Preston\TPS LGPS model\2013\_Previous version\Preston_TPS_October 2013.xls</t>
  </si>
  <si>
    <t>agree the inputs are correct for the October 2013 model</t>
  </si>
  <si>
    <t>\\Gad-server1\ashared\A clients\Preston\TPS LGPS model\2013\_Previous version\Preston_TPS_November 2013.xls</t>
  </si>
  <si>
    <t>TM</t>
  </si>
  <si>
    <t>Agree the inputs are correct for the November 2013 model</t>
  </si>
  <si>
    <t>\\Gad-server1\ashared\A clients\Preston\TPS LGPS model\2013\_Previous version\Preston_TPS_December 2013.xls</t>
  </si>
  <si>
    <t>Agree the inputs are correct for the December 2013 model</t>
  </si>
  <si>
    <t>\\Gad-server1\ashared\A clients\Preston\TPS LGPS model\2014\_Previous version\Preston_TPS_January 2014.xls</t>
  </si>
  <si>
    <t>Agree that the inputs are correct for the January 2014 model</t>
  </si>
  <si>
    <t>\\Gad-server1\ashared\A clients\Preston\TPS LGPS model\2014\_Previous version\Preston_TPS_February 2014.xls</t>
  </si>
  <si>
    <t>I agree that the inputs are correct for the February 2014 model</t>
  </si>
  <si>
    <t>\\Gad-server1\ashared\A clients\Preston\TPS LGPS model\2014\_Previous version\Preston_TPS_March 2014.xls</t>
  </si>
  <si>
    <t>I agree that the inputs are correct for the March 2014 model</t>
  </si>
  <si>
    <t>\\Gad-server1\ashared\A clients\Preston\TPS LGPS model\2014\_Previous version\Preston_TPS_April 2014.xls</t>
  </si>
  <si>
    <t>I agree that the inputs are correct for the April 2014 model</t>
  </si>
  <si>
    <t>\\Gad-server1\ashared\A clients\Preston\TPS LGPS model\2014\_Previous version\Preston_TPS_May 2014.xls</t>
  </si>
  <si>
    <t>Joshua</t>
  </si>
  <si>
    <t>\\Gad-server1\ashared\A clients\Preston\TPS LGPS model\2014\_Previous version\Preston_TPS_June 2014.xls</t>
  </si>
  <si>
    <t>I agree that the inputs are correct for the May 2014 model</t>
  </si>
  <si>
    <t>I agree that the inputs are correct for the June 2014 model</t>
  </si>
  <si>
    <t>I agree the inputs are correct for the July 2014 model</t>
  </si>
  <si>
    <t>\\Gad-server1\ashared\A clients\Preston\TPS LGPS model\2014\_Previous version\Preston_TPS_July 2014.xls</t>
  </si>
  <si>
    <t>Tom</t>
  </si>
  <si>
    <t>CS</t>
  </si>
  <si>
    <t>Aug 14 looks fine</t>
  </si>
  <si>
    <t>Preston_TPS_September 2014.xls</t>
  </si>
  <si>
    <t>Mara</t>
  </si>
  <si>
    <t>Agree that the inputs are correct for the September 2014 model</t>
  </si>
  <si>
    <t>\\Gad-server1\ashared\A clients\Preston\TPS LGPS model\2014\_Previous version\Preston_TPS_October 2014.xls</t>
  </si>
  <si>
    <t>Jeanette</t>
  </si>
  <si>
    <t>Agree that the inputs are correct for the October 2014 model</t>
  </si>
  <si>
    <t>\\Gad-server1\ashared\A clients\Preston\TPS LGPS model\2014\_Previous version\Preston_TPS_November 2014.xls</t>
  </si>
  <si>
    <t>Nov 14 looks fine</t>
  </si>
  <si>
    <t>Preston_TPS_December 2014.xls</t>
  </si>
  <si>
    <t>Dec 14 looks fine</t>
  </si>
  <si>
    <t>\\Gad-server1\ashared\A clients\Preston\TPS LGPS model\2015\_Previous version\Preston_TPS_January 2014.xls</t>
  </si>
  <si>
    <t>Tom McMahon</t>
  </si>
  <si>
    <t>Agreed</t>
  </si>
  <si>
    <t>Preston_TPS_February 2015.xls</t>
  </si>
  <si>
    <t>\\Gad-server1\ashared\A clients\Preston\TPS LGPS model\2015\_Previous version\March\Preston_TPS_March 2015 (for non-ill-health post-retirement employment cases only).xls</t>
  </si>
  <si>
    <t>\\Gad-server1\ashared\A clients\Preston\TPS LGPS model\2015\_Previous version\April\Preston_TPS_April 2015.xls</t>
  </si>
  <si>
    <t>Apr 15 looks fine</t>
  </si>
  <si>
    <t>Preston_TPS_May 2015.xls</t>
  </si>
  <si>
    <t>\\Gad-server1\ashared\A clients\Preston\TPS LGPS model\2015\_Previous version\May\Preston_TPS_May 2015.xls</t>
  </si>
  <si>
    <t>Updated to reflect correct rates</t>
  </si>
  <si>
    <t>\\Gad-server1\ashared\A clients\Preston\TPS LGPS model\2015\_Previous version\June\Preston_TPS_June 2015.xls</t>
  </si>
  <si>
    <t>\\Gad-server1\ashared\A clients\Preston\TPS LGPS model\2015\_Previous version\July\Preston_TPS_July 2015.xls</t>
  </si>
  <si>
    <t>\\Gad-server1\ashared\A clients\Preston\TPS LGPS model\2015\_Previous version\August\Preston_TPS_August 2015.xls</t>
  </si>
  <si>
    <t>\\Gad-server1\ashared\A clients\Preston\TPS LGPS model\2015\_Previous version\September\Preston_TPS_September 2015.xls</t>
  </si>
  <si>
    <t>\\Gad-server1\ashared\A clients\Preston\TPS LGPS model\2015\_Previous version\October\Preston_TPS_October 2015.xls</t>
  </si>
  <si>
    <t>\\Gad-server1\ashared\A clients\Preston\TPS LGPS model\2015\_Previous version\November\Preston_TPS_November 2015.xls</t>
  </si>
  <si>
    <t>\\Gad-server1\ashared\A clients\Preston\TPS LGPS model\2015\_Previous version\December\Preston_TPS_December 2015.xlsm</t>
  </si>
  <si>
    <t>\\Gad-server1\ashared\A clients\Preston\TPS LGPS model\2016\January\Preston_TPS_January 2016.xlsm</t>
  </si>
  <si>
    <t>Jan 16 model looks fine</t>
  </si>
  <si>
    <t>\\Gad-server1\ashared\A clients\Preston\TPS LGPS model\2016\February\Preston_TPS_February 2016.xlsm</t>
  </si>
  <si>
    <t>\\Gad-server1\ashared\A clients\Preston\TPS LGPS model\2016\March\Preston_TPS_March 2016.xlsm</t>
  </si>
  <si>
    <t>JJ</t>
  </si>
  <si>
    <t>\\Gad-server1\ashared\A clients\Preston\TPS LGPS model\2016\April\Preston_TPS_April 2016.xlsm</t>
  </si>
  <si>
    <t>\\Gad-server1\ashared\A clients\Preston\TPS LGPS model\2016\May\Preston_TPS_May 2016.xlsm</t>
  </si>
  <si>
    <t>\\Gad-server1\ashared\A clients\Preston\TPS LGPS model\2016\June\Preston_TPS_June 2016.xlsm</t>
  </si>
  <si>
    <t>June 16 looks fine</t>
  </si>
  <si>
    <t>\\Gad-server1\ashared\A clients\Preston\TPS LGPS model\2016\July\Preston_TPS_July 2016.xlsm</t>
  </si>
  <si>
    <t>July 16 looks fine</t>
  </si>
  <si>
    <t>\\Gad-server1\ashared\A clients\Preston\TPS LGPS model\2016\August\Preston_TPS_August 2016.xlsm</t>
  </si>
  <si>
    <t>Aug 16 looks ok</t>
  </si>
  <si>
    <t>\\Gad-server1\ashared\A clients\Preston\TPS LGPS model\2016\September\Preston_TPS_September 2016.xlsm</t>
  </si>
  <si>
    <t>Sept 16 looks fine</t>
  </si>
  <si>
    <t>\\Gad-server1\ashared\A clients\Preston\TPS LGPS model\2016\October\Preston_TPS_October 2016.xlsm</t>
  </si>
  <si>
    <t>RG</t>
  </si>
  <si>
    <t>MR</t>
  </si>
  <si>
    <t>Oct 2016 looks fine</t>
  </si>
  <si>
    <t>\\Gad-server1\ashared\A clients\Preston\TPS LGPS model\2016\November\Preston_TPS_November 2016.xlsm</t>
  </si>
  <si>
    <t>Nov 2016 looks fine</t>
  </si>
  <si>
    <t>\\Gad-server1\ashared\A clients\Preston\TPS LGPS model\2016\December\Preston_TPS_December 2016.xlsm</t>
  </si>
  <si>
    <t>dec 2016 looks fine</t>
  </si>
  <si>
    <t>\\Gad-server1\ashared\A clients\Preston\TPS LGPS model\2017\January\Preston_TPS_January 2017.xlsm</t>
  </si>
  <si>
    <t>jan 17 looks fine</t>
  </si>
  <si>
    <t>Feb 2017 looks fine</t>
  </si>
  <si>
    <t>\\Gad-server1\ashared\A clients\Preston\TPS LGPS model\2017\March\Preston TPS March 2017.xlsm</t>
  </si>
  <si>
    <t>March 17 looks fine</t>
  </si>
  <si>
    <t>\\Gad-server1\ASHARED\A clients\Preston\TPS LGPS model\2017\April\Preston TPS April 2017.xlsm</t>
  </si>
  <si>
    <t>EA-M</t>
  </si>
  <si>
    <t>April 17 looks ok</t>
  </si>
  <si>
    <t>\\Gad-server1\ashared\A clients\Preston\TPS LGPS model\2017\May\Preston TPS May 2017.xlsm</t>
  </si>
  <si>
    <t>May 17 Looks ok</t>
  </si>
  <si>
    <t>MS</t>
  </si>
  <si>
    <t>June 17 looks fine</t>
  </si>
  <si>
    <t>\\Gad-server1\ashared\A clients\Preston\TPS LGPS model\2017\July\Preston TPS July 2017.xlsm</t>
  </si>
  <si>
    <t>July monthly update - new AWE KAB9 statistic that was rebased. KAB9 restated from inception in 2000.  For the Preston model, we amended to use the new index from April 2017 (3m difference) - which meant rebasing from month before ie March 2017 to get the correct increase to April 2017. We are using the integer KAB9 index.  Information based on....below</t>
  </si>
  <si>
    <t>agree to changes made. April 2017 index (used by settlement model) is unchanged from March 2017 index as the underlying KAB9 index is 502 at both months (new/latest index).</t>
  </si>
  <si>
    <t>Notes</t>
  </si>
  <si>
    <t>Data from January 2000 have been revised due to the implementation of improvements to earnings estimates for small businesses in AWE.</t>
  </si>
  <si>
    <t>Further information is shown in an article on the ONS website</t>
  </si>
  <si>
    <t>https://www.ons.gov.uk/employmentandlabourmarket/peopleinwork/earningsandworkinghours/articles/improvementstoearningsestimatesforsmallbusinessesinaverageweeklyearnings/2017</t>
  </si>
  <si>
    <t>\\Gad-server1\ashared\A clients\Preston\TPS LGPS model\2017\August\Preston TPS July 2017.xlsm</t>
  </si>
  <si>
    <t>Aug 17 looks ok</t>
  </si>
  <si>
    <t>\\Gad-server1\ashared\A clients\Preston\TPS LGPS model\2017\September\Preston TPS September 2017.xlsm</t>
  </si>
  <si>
    <t>13/09/20127</t>
  </si>
  <si>
    <t>Sept 17 looks ok</t>
  </si>
  <si>
    <t>Oct 17 looks ok</t>
  </si>
  <si>
    <t>\\Gad-server1\ashared\A clients\Preston\TPS LGPS model\2017\September\Preston TPS October 2017.xlsm</t>
  </si>
  <si>
    <t>Nov 17 looks okay</t>
  </si>
  <si>
    <t>\\Gad-server1\ashared\A clients\Preston\TPS LGPS model\2017\November\Preston TPS November 2017.xlsm</t>
  </si>
  <si>
    <t>Dec looks ok</t>
  </si>
  <si>
    <t>\\Gad-server1\ashared\A clients\Preston\TPS LGPS model\2018\January\Preston TPS January 2018.xlsm</t>
  </si>
  <si>
    <t>Jan 18 Looks ok</t>
  </si>
  <si>
    <t>\\Gad-server1\ashared\A clients\Preston\TPS LGPS model\2018\February\Preston TPS February 2018.xlsm</t>
  </si>
  <si>
    <t>All okay</t>
  </si>
  <si>
    <t>\\Gad-server1\ashared\A clients\Preston\TPS LGPS model\2018\March\Preston TPS March 2018.xlsm</t>
  </si>
  <si>
    <t>\\Gad-server1\ashared\A clients\Preston\TPS LGPS model\2018\April\Preston TPS April 2018.xlsm</t>
  </si>
  <si>
    <t>\\Gad-server1\ashared\A clients\Preston\TPS LGPS model\2018\May\Preston TPS May 2018.xlsm</t>
  </si>
  <si>
    <t>4013-00007-01</t>
  </si>
  <si>
    <t>\\Gad-server1\ashared\A clients\Preston\TPS LGPS model\2018\June\Preston TPS June 2018.xlsm</t>
  </si>
  <si>
    <t>\\Gad-server1\ashared\A clients\Preston\TPS LGPS model\2018\July\Preston TPS July 2018.xlsm</t>
  </si>
  <si>
    <t>S:\A clients\Preston\TPS LGPS model\2018\August\Preston TPS August 2018.xlsm</t>
  </si>
  <si>
    <t>ZM</t>
  </si>
  <si>
    <t>DO NOT REMOVE WORKSHEET</t>
  </si>
  <si>
    <t>BaseTablesList</t>
  </si>
  <si>
    <t>ImprovementsList</t>
  </si>
  <si>
    <t>PCFA00</t>
  </si>
  <si>
    <t>PCMA00</t>
  </si>
  <si>
    <t>PFA80</t>
  </si>
  <si>
    <t>PFA92</t>
  </si>
  <si>
    <t>PFA92 - 08</t>
  </si>
  <si>
    <t>PFA92-10</t>
  </si>
  <si>
    <t>PMA80</t>
  </si>
  <si>
    <t>PMA92</t>
  </si>
  <si>
    <t>PMA92 - 08</t>
  </si>
  <si>
    <t>PMA92-10</t>
  </si>
  <si>
    <t>PNFA00</t>
  </si>
  <si>
    <t>PNFA00-06</t>
  </si>
  <si>
    <t>PNFA00-08</t>
  </si>
  <si>
    <t>PNFA00-10</t>
  </si>
  <si>
    <t>PNMA00</t>
  </si>
  <si>
    <t>PNMA00-06</t>
  </si>
  <si>
    <t>PNMA00-08</t>
  </si>
  <si>
    <t>PNMA00-10</t>
  </si>
  <si>
    <t>S1DFA</t>
  </si>
  <si>
    <t>S1DFA-06</t>
  </si>
  <si>
    <t>S1DFA-08</t>
  </si>
  <si>
    <t>S1DFA-10</t>
  </si>
  <si>
    <t>S1DFA-12</t>
  </si>
  <si>
    <t>S1DFA-14</t>
  </si>
  <si>
    <t>S1DFA-16</t>
  </si>
  <si>
    <t>S1DFA-L</t>
  </si>
  <si>
    <t>S1DFA-L-06</t>
  </si>
  <si>
    <t>S1DFA-L-08</t>
  </si>
  <si>
    <t>S1DFA-L-10</t>
  </si>
  <si>
    <t>S1DFA-L-12</t>
  </si>
  <si>
    <t>S1IFA</t>
  </si>
  <si>
    <t>S1IFA-06</t>
  </si>
  <si>
    <t>S1IFA-08</t>
  </si>
  <si>
    <t>S1IFA-10</t>
  </si>
  <si>
    <t>S1IFA-12</t>
  </si>
  <si>
    <t>S1IFA-14</t>
  </si>
  <si>
    <t>S1IFA-16</t>
  </si>
  <si>
    <t>S1IFA-STSS-16</t>
  </si>
  <si>
    <t>S1IFA-TPS-16</t>
  </si>
  <si>
    <t>S1IMA</t>
  </si>
  <si>
    <t>S1IMA-06</t>
  </si>
  <si>
    <t>S1IMA-08</t>
  </si>
  <si>
    <t>S1IMA-10</t>
  </si>
  <si>
    <t>S1IMA-12</t>
  </si>
  <si>
    <t>S1IMA-14</t>
  </si>
  <si>
    <t>S1IMA-16</t>
  </si>
  <si>
    <t>S1IMA-STSS-16</t>
  </si>
  <si>
    <t>S1IMA-TPS-16</t>
  </si>
  <si>
    <t>S1NFA</t>
  </si>
  <si>
    <t>S1NFA-06</t>
  </si>
  <si>
    <t>S1NFA-08</t>
  </si>
  <si>
    <t>S1NFA-10</t>
  </si>
  <si>
    <t>S1NFA-12</t>
  </si>
  <si>
    <t>S1NFA-14</t>
  </si>
  <si>
    <t>S1NFA-16</t>
  </si>
  <si>
    <t>S1NFA-L</t>
  </si>
  <si>
    <t>S1NFA-L-06</t>
  </si>
  <si>
    <t>S1NFA-L-08</t>
  </si>
  <si>
    <t>S1NFA-L-10</t>
  </si>
  <si>
    <t>S1NFA-L-12</t>
  </si>
  <si>
    <t>S1NFA-L-14</t>
  </si>
  <si>
    <t>S1NFA-L-16</t>
  </si>
  <si>
    <t>S1NFA-L-STSS</t>
  </si>
  <si>
    <t>S1NFA-L-STSS-06</t>
  </si>
  <si>
    <t>S1NFA-L-STSS-08</t>
  </si>
  <si>
    <t>S1NFA-L-STSS-10</t>
  </si>
  <si>
    <t>S1NFA-L-STSS-12</t>
  </si>
  <si>
    <t>S1NFA-L-STSS-14</t>
  </si>
  <si>
    <t>S1NFA-L-STSS-16</t>
  </si>
  <si>
    <t>S1NFA-L-TPS</t>
  </si>
  <si>
    <t>S1NFA-L-TPS-06</t>
  </si>
  <si>
    <t>S1NFA-L-TPS-08</t>
  </si>
  <si>
    <t>S1NFA-L-TPS-10</t>
  </si>
  <si>
    <t>S1NFA-L-TPS-12</t>
  </si>
  <si>
    <t>S1NFA-L-TPS-14</t>
  </si>
  <si>
    <t>S1NFA-L-TPS-16</t>
  </si>
  <si>
    <t>S1NMA</t>
  </si>
  <si>
    <t>S1NMA-06</t>
  </si>
  <si>
    <t>S1NMA-08</t>
  </si>
  <si>
    <t>S1NMA-10</t>
  </si>
  <si>
    <t>S1NMA-12</t>
  </si>
  <si>
    <t>S1NMA-14</t>
  </si>
  <si>
    <t>S1NMA-16</t>
  </si>
  <si>
    <t>S1NMA-L</t>
  </si>
  <si>
    <t>S1NMA-L-06</t>
  </si>
  <si>
    <t>S1NMA-L-08</t>
  </si>
  <si>
    <t>S1NMA-L-10</t>
  </si>
  <si>
    <t>S1NMA-L-12</t>
  </si>
  <si>
    <t>S1NMA-L-14</t>
  </si>
  <si>
    <t>S1NMA-L-16</t>
  </si>
  <si>
    <t>S1PFA</t>
  </si>
  <si>
    <t>S1PFA-06</t>
  </si>
  <si>
    <t>S1PFA-08</t>
  </si>
  <si>
    <t>S1PFA-10</t>
  </si>
  <si>
    <t>S1PFA-12</t>
  </si>
  <si>
    <t>S1PFA-14</t>
  </si>
  <si>
    <t>S1PFA-16</t>
  </si>
  <si>
    <t>S1PMA</t>
  </si>
  <si>
    <t>S1PMA-06</t>
  </si>
  <si>
    <t>S1PMA-08</t>
  </si>
  <si>
    <t>S1PMA-10</t>
  </si>
  <si>
    <t>S1PMA-12</t>
  </si>
  <si>
    <t>S1PMA-14</t>
  </si>
  <si>
    <t>S1PMA-16</t>
  </si>
  <si>
    <t>S2DFA</t>
  </si>
  <si>
    <t>S2DFA-12</t>
  </si>
  <si>
    <t>S2DFA-14</t>
  </si>
  <si>
    <t>S2DFA-16</t>
  </si>
  <si>
    <t>S2DFL</t>
  </si>
  <si>
    <t>S2DFL-12</t>
  </si>
  <si>
    <t>S2DFL-16</t>
  </si>
  <si>
    <t>S2IFA</t>
  </si>
  <si>
    <t>S2IFA-12</t>
  </si>
  <si>
    <t>S2IFA-14</t>
  </si>
  <si>
    <t>S2IFA-16</t>
  </si>
  <si>
    <t>S2IMA</t>
  </si>
  <si>
    <t>S2IMA-12</t>
  </si>
  <si>
    <t>S2IMA-14</t>
  </si>
  <si>
    <t>S2IMA-16</t>
  </si>
  <si>
    <t>S2NFA</t>
  </si>
  <si>
    <t>S2NFA-12</t>
  </si>
  <si>
    <t>S2NFA-14</t>
  </si>
  <si>
    <t>S2NFA-16</t>
  </si>
  <si>
    <t>S2NFA-CMI</t>
  </si>
  <si>
    <t>S2NMA</t>
  </si>
  <si>
    <t>S2NMA_L-16</t>
  </si>
  <si>
    <t xml:space="preserve">S2NMA-12 </t>
  </si>
  <si>
    <t>S2NMA-14</t>
  </si>
  <si>
    <t>S2NMA-16</t>
  </si>
  <si>
    <t>S2NMA-CMI</t>
  </si>
  <si>
    <t>S2PFA</t>
  </si>
  <si>
    <t>S2PFA-12</t>
  </si>
  <si>
    <t>S2PFA-14</t>
  </si>
  <si>
    <t>S2PFA-16</t>
  </si>
  <si>
    <t>S2PFL</t>
  </si>
  <si>
    <t>S2PFL-12</t>
  </si>
  <si>
    <t>S2PFL-16</t>
  </si>
  <si>
    <t>S2PMA</t>
  </si>
  <si>
    <t>S2PMA-12</t>
  </si>
  <si>
    <t>S2PMA-14</t>
  </si>
  <si>
    <t>S2PMA-16</t>
  </si>
  <si>
    <t>S2PML</t>
  </si>
  <si>
    <t>S2PML-12</t>
  </si>
  <si>
    <t>S2PML-16</t>
  </si>
  <si>
    <t>SMPI-2018</t>
  </si>
  <si>
    <t>UKF</t>
  </si>
  <si>
    <t>UKF2004</t>
  </si>
  <si>
    <t>UKF2006</t>
  </si>
  <si>
    <t>UKF2008</t>
  </si>
  <si>
    <t>UKF2010</t>
  </si>
  <si>
    <t>UKF2012</t>
  </si>
  <si>
    <t>UKM</t>
  </si>
  <si>
    <t>UKM2004</t>
  </si>
  <si>
    <t>UKM2006</t>
  </si>
  <si>
    <t>UKM2008</t>
  </si>
  <si>
    <t>UKM2010</t>
  </si>
  <si>
    <t>UKM2012</t>
  </si>
  <si>
    <t>CMI2016F-02-1pt25</t>
  </si>
  <si>
    <t>CMI2016F-07-1pt5</t>
  </si>
  <si>
    <t>CMI2016M-02-1pt25</t>
  </si>
  <si>
    <t>CMI2016M-07-1pt5</t>
  </si>
  <si>
    <t>Long Cohort</t>
  </si>
  <si>
    <t>Medium Cohort</t>
  </si>
  <si>
    <t>PFA80imp</t>
  </si>
  <si>
    <t>PMA80imp</t>
  </si>
  <si>
    <t>Short Cohort</t>
  </si>
  <si>
    <t>SMPI-2018imp</t>
  </si>
  <si>
    <t>UKF2004imp</t>
  </si>
  <si>
    <t>UKF2006imp</t>
  </si>
  <si>
    <t>UKF2006imp_HLE</t>
  </si>
  <si>
    <t>UKF2006imp_LLE</t>
  </si>
  <si>
    <t>UKF2008imp</t>
  </si>
  <si>
    <t>UKF2010imp</t>
  </si>
  <si>
    <t>UKF2012imp</t>
  </si>
  <si>
    <t>UKF2014imp</t>
  </si>
  <si>
    <t>UKf2016HLEimp</t>
  </si>
  <si>
    <t>UKF2016imp</t>
  </si>
  <si>
    <t>UKf2016LLEimp</t>
  </si>
  <si>
    <t>UKM2004imp</t>
  </si>
  <si>
    <t>UKM2006imp</t>
  </si>
  <si>
    <t>UKM2006imp_HLE</t>
  </si>
  <si>
    <t>UKM2006imp_LLE</t>
  </si>
  <si>
    <t>UKM2008imp</t>
  </si>
  <si>
    <t>UKM2010imp</t>
  </si>
  <si>
    <t>UKM2012imp</t>
  </si>
  <si>
    <t>UKM2014imp</t>
  </si>
  <si>
    <t>UKm2016HLEimp</t>
  </si>
  <si>
    <t>UKM2016imp</t>
  </si>
  <si>
    <t>UKm2016LLEimp</t>
  </si>
  <si>
    <t>None</t>
  </si>
  <si>
    <t>L:\Other clients\Preston\TPS LGPS model\2018\September\Preston TPS September 2018.xlsm</t>
  </si>
  <si>
    <t>All Okay</t>
  </si>
  <si>
    <t>\\Gad-ast\ast\Other clients\Preston\TPS LGPS model\2018\October\Preston TPS October 2018.xlsm</t>
  </si>
  <si>
    <t>L:\Other clients\Preston\TPS LGPS model\2018\November\Preston TPS November 2018.xlsm</t>
  </si>
  <si>
    <t>"L:\Other clients\Preston\TPS LGPS model\2018\December\Preston TPS December 2018.xlsm"</t>
  </si>
  <si>
    <t>\\Gad-ast\ast\Other clients\Preston\TPS LGPS model\2019\January\Preston TPS January 2019.xlsm</t>
  </si>
  <si>
    <t>AAM</t>
  </si>
  <si>
    <t>\\Gad-ast\ast\Other clients\Preston\TPS LGPS model\2019\February\Preston TPS February 2019.xlsm</t>
  </si>
  <si>
    <t>\\Gad-ast\ast\PSPS\Preston\TPS LGPS model\2019\March\Preston TPS March 2019.xlsm</t>
  </si>
  <si>
    <t>\\Gad-ast\ast\PSPS\Preston\TPS LGPS model\2019\April\Preston TPS April 2019.xlsm</t>
  </si>
  <si>
    <t>\\Gad-ast\ast\PSPS\Preston\TPS LGPS model\2019\May\Preston TPS May 2019.xlsm</t>
  </si>
  <si>
    <t>\\Gad-ast\ast\PSPS\Preston\TPS LGPS model\2019\June\Preston TPS June 2019.xlsm</t>
  </si>
  <si>
    <t>PC</t>
  </si>
  <si>
    <t>"L:\PSPS\Preston\TPS LGPS model\2019\July\Preston TPS June 2019.xlsm"</t>
  </si>
  <si>
    <t>L:\PSPS\Preston\TPS LGPS model\2019\August\Preston TPS August 2019.xlsm</t>
  </si>
  <si>
    <t>AM</t>
  </si>
  <si>
    <t>L:\PSPS\Preston\TPS LGPS model\2019\September\Preston TPS September 2019.xlsm</t>
  </si>
  <si>
    <t>L:\PSPS\Preston\TPS LGPS model\2019\October\Preston TPS October 2019.xlsm</t>
  </si>
  <si>
    <t>\\Gad-ast\ast\PSPS\Preston\TPS LGPS model\2019\November\Preston TPS November 2019.xlsm</t>
  </si>
  <si>
    <t>RR</t>
  </si>
  <si>
    <t>L:\PSPS\Preston\TPS LGPS model\2019\December\Preston TPS December 2019.xlsm</t>
  </si>
  <si>
    <t>L:\PSPS\Preston\TPS LGPS model\2020\January\Preston TPS January 2020.xlsm</t>
  </si>
  <si>
    <t>L:\PSPS\Preston\TPS LGPS model\2020\February\Preston TPS February 2020.xlsm</t>
  </si>
  <si>
    <t>L:\PSPS\Preston\TPS LGPS model\2020\March\Preston TPS March 2020.xlsm</t>
  </si>
  <si>
    <t>L:\PSPS\Preston\TPS LGPS model\2020\April\Preston TPS April 2020.xlsm</t>
  </si>
  <si>
    <t>LS</t>
  </si>
  <si>
    <t>\\Gad-ast\ast\PSPS\Preston\TPS LGPS model\2020\May\Preston TPS May 2020.xlsm</t>
  </si>
  <si>
    <t>\\Gad-ast\ast\PSPS\Preston\TPS LGPS model\2020\June\Preston LGPS June 2020.xlsm</t>
  </si>
  <si>
    <t>TG</t>
  </si>
  <si>
    <t>\\Gad-ast\ast\PSPS\Preston\TPS LGPS model\2020\July\Preston TPS July 2020.xlsm</t>
  </si>
  <si>
    <t>\\Gad-ast\ast\PSPS\Preston\TPS LGPS model\2020\August\Preston TPS August 2020.xlsm</t>
  </si>
  <si>
    <t>\\Gad-ast\ast\PSPS\Preston\TPS LGPS model\2020\September\Preston TPS September 2020.xlsm</t>
  </si>
  <si>
    <t>\\Gad-ast\ast\PSPS\Preston\TPS LGPS model\2020\October\Preston TPS October 2020.xlsm</t>
  </si>
  <si>
    <t>\\Gad-ast\ast\PSPS\Preston\TPS LGPS model\2020\November\Preston TPS November 2020.xlsm</t>
  </si>
  <si>
    <t>\\Gad-ast\ast\PSPS\Preston\TPS LGPS model\2020\December\Preston TPS December 2020.xlsm</t>
  </si>
  <si>
    <t>\\Gad-ast\ast\PSPS\Preston\TPS LGPS model\2021\January\Preston TPS January 2021.xlsm</t>
  </si>
  <si>
    <t>noticed issue with Historical interest rate</t>
  </si>
  <si>
    <t>all okay, using the correct value for the January update, kept incorrect interest rates as per email from AST lead.</t>
  </si>
  <si>
    <t>\\Gad-ast\ast\PSPS\Preston\TPS LGPS model\2021\February\Preston TPS February 2021.xlsm</t>
  </si>
  <si>
    <t>\\Gad-ast\ast\PSPS\Preston\TPS LGPS model\2021\March\Preston TPS March 2021.xlsm</t>
  </si>
  <si>
    <t>\\Gad-ast\ast\PSPS\Preston\TPS LGPS model\2021\April\Preston TPS April 2021.xlsm</t>
  </si>
  <si>
    <t>\\Gad-ast\ast\PSPS\Preston\TPS LGPS model\2021\May\Preston TPS May 2021.xlsm</t>
  </si>
  <si>
    <t>L:\PSPS\Preston\TPS LGPS model\2021\June\Preston TPS June 2021.xlsm</t>
  </si>
  <si>
    <t>\\Gad-ast\ast\PSPS\Preston\TPS LGPS model\2021\July\Preston TPS July 2021.xlsm</t>
  </si>
  <si>
    <t>all okay</t>
  </si>
  <si>
    <t>\\Gad-ast\ast\PSPS\Preston\TPS LGPS model\2021\August\Preston TPS August 2021.xlsm</t>
  </si>
  <si>
    <t>\\Gad-ast\ast\PSPS\Preston\TPS LGPS model\2021\September\Preston TPS September 2021.xlsm</t>
  </si>
  <si>
    <t>\\Gad-ast\ast\PSPS\Preston\TPS LGPS model\2021\October\Preston TPS October 2021.xlsm</t>
  </si>
  <si>
    <t>\\Gad-ast\ast\PSPS\Preston\TPS LGPS model\2021\November\Preston TPS November 2021.xlsm</t>
  </si>
  <si>
    <t>\\Gad-ast\ast\PSPS\Preston\TPS LGPS model\2021\December\Preston TPS December 2021.xlsm</t>
  </si>
  <si>
    <t>\\Gad-ast\ast\PSPS\Preston\TPS LGPS model\2022\January\Preston TPS January 2022.xlsm</t>
  </si>
  <si>
    <t>\\Gad-ast\ast\PSPS\Preston\TPS LGPS model\2022\February\Preston TPS February 2022.xlsm</t>
  </si>
  <si>
    <t>L:\PSPS\Preston\TPS LGPS model\2022\March\Preston TPS March 2022.xlsm</t>
  </si>
  <si>
    <t>\\Gad-ast\ast\PSPS\Preston\TPS LGPS model\2022\April\Preston TPS April 2022.xlsm</t>
  </si>
  <si>
    <t>Preston TPS May 2022.xlsm</t>
  </si>
  <si>
    <t>\\Gad-ast\ast\PSPS\Preston\TPS LGPS model\2022\June\Preston TPS June 2022.xlsm</t>
  </si>
  <si>
    <t>NG</t>
  </si>
  <si>
    <t>\\Gad-ast\ast\PSPS\Preston\TPS LGPS model\2022\July\Preston TPS July 2022.xlsm</t>
  </si>
  <si>
    <t>\\Gad-ast\ast\PSPS\Preston\TPS LGPS model\2022\August\Preston TPS August 2022.xlsm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</si>
</sst>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7" formatCode="&quot;£&quot;#,##0.00;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mm/yyyy"/>
    <numFmt numFmtId="167" formatCode="&quot;£&quot;#,##0"/>
    <numFmt numFmtId="168" formatCode="_-* #,##0.0000_-;\-* #,##0.0000_-;_-* &quot;-&quot;??_-;_-@_-"/>
    <numFmt numFmtId="169" formatCode="0.00000"/>
    <numFmt numFmtId="170" formatCode="0.0000"/>
    <numFmt numFmtId="171" formatCode="0.0%"/>
    <numFmt numFmtId="172" formatCode="&quot;£&quot;#,##0.00"/>
    <numFmt numFmtId="173" formatCode="_-* #,##0.0_-;\-* #,##0.0_-;_-* &quot;-&quot;??_-;_-@_-"/>
    <numFmt numFmtId="174" formatCode="_-* #,##0.000000_-;\-* #,##0.000000_-;_-* &quot;-&quot;??_-;_-@_-"/>
    <numFmt numFmtId="175" formatCode="mmm/yyyy"/>
    <numFmt numFmtId="176" formatCode="dd\/mm\/yyyy"/>
    <numFmt numFmtId="177" formatCode="dd/mm/yyyy;@"/>
    <numFmt numFmtId="178" formatCode="[$-F800]dddd\,\ mmmm\ dd\,\ yyyy"/>
    <numFmt numFmtId="179" formatCode="mmmm"/>
    <numFmt numFmtId="180" formatCode="dd\ mmmm"/>
    <numFmt numFmtId="181" formatCode="0.00000000000000"/>
    <numFmt numFmtId="182" formatCode="#,##0.0000000"/>
    <numFmt numFmtId="183" formatCode="mmm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color indexed="62"/>
      <name val="Arial"/>
      <family val="2"/>
    </font>
    <font>
      <u/>
      <sz val="10"/>
      <color indexed="12"/>
      <name val="Arial"/>
      <family val="2"/>
    </font>
    <font>
      <sz val="10"/>
      <color indexed="10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b/>
      <u/>
      <sz val="13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0"/>
      <color indexed="10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b/>
      <u/>
      <sz val="14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6"/>
      <name val="Arial"/>
      <family val="2"/>
    </font>
    <font>
      <sz val="9.5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56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642">
    <xf numFmtId="0" fontId="0" fillId="0" borderId="0" xfId="0"/>
    <xf numFmtId="0" fontId="2" fillId="0" borderId="0" xfId="0" applyFont="1"/>
    <xf numFmtId="2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center"/>
    </xf>
    <xf numFmtId="1" fontId="0" fillId="0" borderId="0" xfId="0" applyNumberFormat="1"/>
    <xf numFmtId="0" fontId="3" fillId="0" borderId="0" xfId="0" applyFont="1"/>
    <xf numFmtId="0" fontId="3" fillId="0" borderId="0" xfId="0" applyFont="1" applyAlignment="1"/>
    <xf numFmtId="0" fontId="0" fillId="0" borderId="0" xfId="0" applyFill="1"/>
    <xf numFmtId="0" fontId="0" fillId="0" borderId="0" xfId="0" applyFill="1" applyBorder="1"/>
    <xf numFmtId="43" fontId="2" fillId="0" borderId="1" xfId="1" applyFont="1" applyFill="1" applyBorder="1"/>
    <xf numFmtId="2" fontId="0" fillId="0" borderId="0" xfId="0" applyNumberFormat="1" applyFill="1"/>
    <xf numFmtId="43" fontId="2" fillId="0" borderId="0" xfId="1" applyFont="1" applyFill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Fill="1" applyBorder="1"/>
    <xf numFmtId="167" fontId="2" fillId="0" borderId="0" xfId="0" applyNumberFormat="1" applyFont="1" applyFill="1" applyBorder="1"/>
    <xf numFmtId="43" fontId="0" fillId="0" borderId="0" xfId="0" applyNumberFormat="1"/>
    <xf numFmtId="167" fontId="2" fillId="2" borderId="1" xfId="0" applyNumberFormat="1" applyFont="1" applyFill="1" applyBorder="1"/>
    <xf numFmtId="167" fontId="0" fillId="0" borderId="0" xfId="0" applyNumberFormat="1"/>
    <xf numFmtId="1" fontId="3" fillId="0" borderId="0" xfId="3" applyNumberFormat="1" applyFont="1" applyFill="1" applyBorder="1"/>
    <xf numFmtId="0" fontId="0" fillId="0" borderId="0" xfId="0" applyBorder="1"/>
    <xf numFmtId="14" fontId="0" fillId="0" borderId="0" xfId="0" applyNumberFormat="1"/>
    <xf numFmtId="0" fontId="2" fillId="0" borderId="0" xfId="0" applyFont="1" applyBorder="1" applyAlignment="1">
      <alignment horizontal="centerContinuous"/>
    </xf>
    <xf numFmtId="2" fontId="2" fillId="0" borderId="0" xfId="0" applyNumberFormat="1" applyFont="1" applyBorder="1" applyAlignment="1" applyProtection="1">
      <alignment horizontal="center" wrapText="1"/>
    </xf>
    <xf numFmtId="166" fontId="0" fillId="0" borderId="0" xfId="0" applyNumberFormat="1"/>
    <xf numFmtId="14" fontId="0" fillId="0" borderId="0" xfId="0" quotePrefix="1" applyNumberFormat="1"/>
    <xf numFmtId="167" fontId="1" fillId="0" borderId="0" xfId="0" applyNumberFormat="1" applyFont="1" applyFill="1"/>
    <xf numFmtId="167" fontId="0" fillId="0" borderId="0" xfId="0" applyNumberFormat="1" applyFill="1"/>
    <xf numFmtId="167" fontId="0" fillId="0" borderId="0" xfId="3" applyNumberFormat="1" applyFont="1" applyFill="1"/>
    <xf numFmtId="0" fontId="0" fillId="0" borderId="0" xfId="0" quotePrefix="1"/>
    <xf numFmtId="2" fontId="0" fillId="0" borderId="0" xfId="0" quotePrefix="1" applyNumberFormat="1"/>
    <xf numFmtId="168" fontId="0" fillId="0" borderId="0" xfId="1" applyNumberFormat="1" applyFont="1"/>
    <xf numFmtId="174" fontId="0" fillId="0" borderId="0" xfId="1" applyNumberFormat="1" applyFont="1"/>
    <xf numFmtId="0" fontId="2" fillId="2" borderId="2" xfId="0" applyFont="1" applyFill="1" applyBorder="1"/>
    <xf numFmtId="0" fontId="2" fillId="2" borderId="3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 applyProtection="1">
      <protection locked="0"/>
    </xf>
    <xf numFmtId="0" fontId="3" fillId="0" borderId="6" xfId="0" applyFont="1" applyBorder="1"/>
    <xf numFmtId="0" fontId="0" fillId="0" borderId="6" xfId="0" applyFill="1" applyBorder="1"/>
    <xf numFmtId="0" fontId="3" fillId="0" borderId="0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2" fillId="0" borderId="0" xfId="0" applyFont="1" applyBorder="1"/>
    <xf numFmtId="0" fontId="3" fillId="0" borderId="0" xfId="0" applyFont="1" applyBorder="1" applyAlignment="1"/>
    <xf numFmtId="0" fontId="3" fillId="0" borderId="10" xfId="0" applyFont="1" applyBorder="1" applyAlignment="1"/>
    <xf numFmtId="172" fontId="3" fillId="0" borderId="0" xfId="0" applyNumberFormat="1" applyFont="1" applyBorder="1" applyAlignment="1"/>
    <xf numFmtId="172" fontId="0" fillId="0" borderId="0" xfId="0" applyNumberFormat="1" applyBorder="1"/>
    <xf numFmtId="9" fontId="0" fillId="0" borderId="0" xfId="3" applyFont="1" applyFill="1" applyBorder="1"/>
    <xf numFmtId="167" fontId="2" fillId="4" borderId="11" xfId="0" applyNumberFormat="1" applyFont="1" applyFill="1" applyBorder="1"/>
    <xf numFmtId="0" fontId="0" fillId="0" borderId="12" xfId="0" applyBorder="1"/>
    <xf numFmtId="172" fontId="0" fillId="0" borderId="0" xfId="0" applyNumberFormat="1"/>
    <xf numFmtId="173" fontId="0" fillId="0" borderId="0" xfId="1" applyNumberFormat="1" applyFont="1"/>
    <xf numFmtId="171" fontId="0" fillId="2" borderId="1" xfId="3" applyNumberFormat="1" applyFont="1" applyFill="1" applyBorder="1"/>
    <xf numFmtId="0" fontId="0" fillId="5" borderId="0" xfId="0" applyFill="1"/>
    <xf numFmtId="167" fontId="2" fillId="0" borderId="2" xfId="0" applyNumberFormat="1" applyFont="1" applyFill="1" applyBorder="1"/>
    <xf numFmtId="171" fontId="0" fillId="0" borderId="0" xfId="3" applyNumberFormat="1" applyFont="1" applyFill="1"/>
    <xf numFmtId="0" fontId="0" fillId="6" borderId="0" xfId="0" applyFill="1"/>
    <xf numFmtId="1" fontId="0" fillId="6" borderId="0" xfId="0" applyNumberFormat="1" applyFill="1"/>
    <xf numFmtId="0" fontId="2" fillId="6" borderId="0" xfId="0" applyFont="1" applyFill="1"/>
    <xf numFmtId="2" fontId="2" fillId="6" borderId="0" xfId="0" applyNumberFormat="1" applyFont="1" applyFill="1" applyBorder="1" applyAlignment="1" applyProtection="1">
      <alignment horizontal="center" wrapText="1"/>
    </xf>
    <xf numFmtId="2" fontId="2" fillId="6" borderId="0" xfId="0" applyNumberFormat="1" applyFont="1" applyFill="1" applyBorder="1" applyAlignment="1" applyProtection="1">
      <alignment horizontal="left" vertical="center"/>
    </xf>
    <xf numFmtId="0" fontId="2" fillId="6" borderId="0" xfId="0" applyFont="1" applyFill="1" applyBorder="1" applyAlignment="1">
      <alignment horizontal="centerContinuous"/>
    </xf>
    <xf numFmtId="9" fontId="2" fillId="6" borderId="0" xfId="0" applyNumberFormat="1" applyFont="1" applyFill="1" applyBorder="1" applyAlignment="1">
      <alignment horizontal="centerContinuous"/>
    </xf>
    <xf numFmtId="2" fontId="2" fillId="6" borderId="0" xfId="0" applyNumberFormat="1" applyFont="1" applyFill="1" applyBorder="1" applyAlignment="1" applyProtection="1">
      <alignment horizontal="center"/>
    </xf>
    <xf numFmtId="2" fontId="2" fillId="6" borderId="0" xfId="0" quotePrefix="1" applyNumberFormat="1" applyFont="1" applyFill="1" applyBorder="1" applyAlignment="1" applyProtection="1">
      <alignment horizontal="center"/>
    </xf>
    <xf numFmtId="0" fontId="0" fillId="6" borderId="0" xfId="0" applyFill="1" applyBorder="1"/>
    <xf numFmtId="0" fontId="2" fillId="6" borderId="0" xfId="0" applyFont="1" applyFill="1" applyBorder="1"/>
    <xf numFmtId="175" fontId="6" fillId="7" borderId="1" xfId="0" applyNumberFormat="1" applyFont="1" applyFill="1" applyBorder="1" applyAlignment="1" applyProtection="1">
      <alignment horizontal="right"/>
      <protection locked="0"/>
    </xf>
    <xf numFmtId="0" fontId="6" fillId="7" borderId="1" xfId="1" applyNumberFormat="1" applyFont="1" applyFill="1" applyBorder="1" applyAlignment="1" applyProtection="1">
      <alignment horizontal="right"/>
      <protection locked="0"/>
    </xf>
    <xf numFmtId="167" fontId="6" fillId="7" borderId="1" xfId="0" applyNumberFormat="1" applyFont="1" applyFill="1" applyBorder="1" applyProtection="1">
      <protection locked="0"/>
    </xf>
    <xf numFmtId="9" fontId="6" fillId="7" borderId="1" xfId="3" applyFont="1" applyFill="1" applyBorder="1" applyProtection="1">
      <protection locked="0"/>
    </xf>
    <xf numFmtId="0" fontId="0" fillId="0" borderId="0" xfId="0" applyProtection="1"/>
    <xf numFmtId="0" fontId="4" fillId="0" borderId="12" xfId="0" applyFont="1" applyBorder="1" applyProtection="1"/>
    <xf numFmtId="0" fontId="0" fillId="0" borderId="4" xfId="0" applyBorder="1" applyProtection="1"/>
    <xf numFmtId="0" fontId="9" fillId="0" borderId="6" xfId="0" applyFont="1" applyBorder="1" applyProtection="1"/>
    <xf numFmtId="0" fontId="0" fillId="0" borderId="0" xfId="0" applyBorder="1" applyProtection="1"/>
    <xf numFmtId="0" fontId="11" fillId="0" borderId="6" xfId="0" applyFont="1" applyBorder="1" applyProtection="1"/>
    <xf numFmtId="0" fontId="2" fillId="0" borderId="0" xfId="0" applyFont="1" applyProtection="1"/>
    <xf numFmtId="0" fontId="0" fillId="0" borderId="6" xfId="0" applyBorder="1" applyProtection="1"/>
    <xf numFmtId="0" fontId="12" fillId="0" borderId="0" xfId="0" applyFont="1" applyProtection="1"/>
    <xf numFmtId="0" fontId="5" fillId="0" borderId="6" xfId="0" applyFont="1" applyFill="1" applyBorder="1" applyProtection="1"/>
    <xf numFmtId="0" fontId="0" fillId="0" borderId="0" xfId="0" applyFill="1" applyBorder="1" applyProtection="1"/>
    <xf numFmtId="0" fontId="0" fillId="5" borderId="1" xfId="0" applyFill="1" applyBorder="1" applyProtection="1"/>
    <xf numFmtId="14" fontId="0" fillId="0" borderId="0" xfId="0" applyNumberFormat="1" applyProtection="1"/>
    <xf numFmtId="0" fontId="8" fillId="0" borderId="0" xfId="0" applyFont="1" applyBorder="1" applyProtection="1"/>
    <xf numFmtId="0" fontId="0" fillId="0" borderId="0" xfId="0" applyFill="1" applyProtection="1"/>
    <xf numFmtId="0" fontId="14" fillId="0" borderId="0" xfId="0" applyFont="1" applyFill="1" applyBorder="1" applyProtection="1"/>
    <xf numFmtId="0" fontId="0" fillId="5" borderId="13" xfId="0" applyFill="1" applyBorder="1" applyProtection="1"/>
    <xf numFmtId="1" fontId="2" fillId="0" borderId="0" xfId="3" applyNumberFormat="1" applyFont="1" applyFill="1" applyBorder="1" applyAlignment="1" applyProtection="1">
      <alignment horizontal="right"/>
    </xf>
    <xf numFmtId="167" fontId="2" fillId="4" borderId="1" xfId="0" applyNumberFormat="1" applyFont="1" applyFill="1" applyBorder="1" applyProtection="1"/>
    <xf numFmtId="0" fontId="0" fillId="0" borderId="8" xfId="0" applyBorder="1" applyProtection="1"/>
    <xf numFmtId="1" fontId="0" fillId="0" borderId="8" xfId="0" quotePrefix="1" applyNumberFormat="1" applyBorder="1" applyProtection="1"/>
    <xf numFmtId="0" fontId="2" fillId="0" borderId="0" xfId="0" applyFont="1" applyFill="1" applyBorder="1" applyProtection="1"/>
    <xf numFmtId="0" fontId="0" fillId="6" borderId="2" xfId="0" applyFill="1" applyBorder="1"/>
    <xf numFmtId="0" fontId="0" fillId="6" borderId="3" xfId="0" applyFill="1" applyBorder="1"/>
    <xf numFmtId="167" fontId="0" fillId="0" borderId="0" xfId="0" quotePrefix="1" applyNumberFormat="1"/>
    <xf numFmtId="0" fontId="14" fillId="0" borderId="6" xfId="0" applyFont="1" applyBorder="1" applyProtection="1"/>
    <xf numFmtId="2" fontId="0" fillId="6" borderId="0" xfId="0" applyNumberFormat="1" applyFill="1"/>
    <xf numFmtId="169" fontId="0" fillId="6" borderId="0" xfId="0" applyNumberFormat="1" applyFill="1"/>
    <xf numFmtId="178" fontId="0" fillId="0" borderId="0" xfId="0" applyNumberFormat="1"/>
    <xf numFmtId="14" fontId="0" fillId="0" borderId="0" xfId="0" applyNumberFormat="1" applyBorder="1" applyProtection="1"/>
    <xf numFmtId="0" fontId="6" fillId="7" borderId="1" xfId="1" applyNumberFormat="1" applyFont="1" applyFill="1" applyBorder="1" applyAlignment="1" applyProtection="1">
      <alignment horizontal="center"/>
      <protection locked="0"/>
    </xf>
    <xf numFmtId="0" fontId="6" fillId="7" borderId="1" xfId="0" applyNumberFormat="1" applyFont="1" applyFill="1" applyBorder="1" applyAlignment="1" applyProtection="1">
      <alignment horizontal="right"/>
      <protection locked="0"/>
    </xf>
    <xf numFmtId="179" fontId="6" fillId="0" borderId="0" xfId="0" applyNumberFormat="1" applyFont="1" applyFill="1" applyBorder="1" applyAlignment="1" applyProtection="1">
      <alignment horizontal="right"/>
    </xf>
    <xf numFmtId="0" fontId="6" fillId="0" borderId="0" xfId="1" applyNumberFormat="1" applyFont="1" applyFill="1" applyBorder="1" applyAlignment="1" applyProtection="1">
      <alignment horizontal="right"/>
    </xf>
    <xf numFmtId="165" fontId="0" fillId="0" borderId="0" xfId="0" applyNumberFormat="1"/>
    <xf numFmtId="0" fontId="20" fillId="0" borderId="0" xfId="0" applyFont="1" applyBorder="1" applyProtection="1"/>
    <xf numFmtId="179" fontId="2" fillId="4" borderId="1" xfId="0" applyNumberFormat="1" applyFont="1" applyFill="1" applyBorder="1" applyAlignment="1" applyProtection="1">
      <alignment horizontal="right"/>
    </xf>
    <xf numFmtId="0" fontId="2" fillId="4" borderId="1" xfId="1" applyNumberFormat="1" applyFont="1" applyFill="1" applyBorder="1" applyAlignment="1" applyProtection="1">
      <alignment horizontal="right"/>
    </xf>
    <xf numFmtId="10" fontId="2" fillId="4" borderId="1" xfId="0" applyNumberFormat="1" applyFont="1" applyFill="1" applyBorder="1" applyProtection="1"/>
    <xf numFmtId="10" fontId="6" fillId="7" borderId="1" xfId="0" applyNumberFormat="1" applyFont="1" applyFill="1" applyBorder="1" applyProtection="1">
      <protection locked="0"/>
    </xf>
    <xf numFmtId="1" fontId="6" fillId="0" borderId="0" xfId="3" applyNumberFormat="1" applyFont="1" applyFill="1" applyBorder="1" applyProtection="1"/>
    <xf numFmtId="0" fontId="6" fillId="0" borderId="0" xfId="0" applyFont="1" applyFill="1" applyBorder="1" applyProtection="1"/>
    <xf numFmtId="0" fontId="5" fillId="8" borderId="6" xfId="0" applyFont="1" applyFill="1" applyBorder="1" applyProtection="1"/>
    <xf numFmtId="0" fontId="0" fillId="8" borderId="0" xfId="0" applyFill="1" applyBorder="1" applyProtection="1"/>
    <xf numFmtId="0" fontId="0" fillId="8" borderId="6" xfId="0" applyFill="1" applyBorder="1" applyProtection="1"/>
    <xf numFmtId="0" fontId="10" fillId="8" borderId="6" xfId="0" applyFont="1" applyFill="1" applyBorder="1" applyProtection="1"/>
    <xf numFmtId="0" fontId="3" fillId="8" borderId="6" xfId="0" applyFont="1" applyFill="1" applyBorder="1" applyProtection="1"/>
    <xf numFmtId="0" fontId="17" fillId="8" borderId="6" xfId="0" applyFont="1" applyFill="1" applyBorder="1" applyProtection="1"/>
    <xf numFmtId="0" fontId="2" fillId="8" borderId="6" xfId="0" applyFont="1" applyFill="1" applyBorder="1" applyProtection="1"/>
    <xf numFmtId="0" fontId="10" fillId="8" borderId="0" xfId="0" applyFont="1" applyFill="1" applyBorder="1" applyAlignment="1" applyProtection="1">
      <alignment horizontal="right"/>
    </xf>
    <xf numFmtId="14" fontId="0" fillId="8" borderId="0" xfId="0" applyNumberFormat="1" applyFill="1" applyBorder="1" applyProtection="1"/>
    <xf numFmtId="167" fontId="0" fillId="8" borderId="0" xfId="0" applyNumberFormat="1" applyFill="1" applyBorder="1" applyProtection="1"/>
    <xf numFmtId="0" fontId="2" fillId="8" borderId="0" xfId="0" applyFont="1" applyFill="1" applyBorder="1" applyProtection="1"/>
    <xf numFmtId="0" fontId="0" fillId="8" borderId="0" xfId="0" quotePrefix="1" applyFill="1" applyBorder="1" applyProtection="1"/>
    <xf numFmtId="9" fontId="0" fillId="8" borderId="0" xfId="0" applyNumberFormat="1" applyFill="1" applyBorder="1" applyProtection="1"/>
    <xf numFmtId="0" fontId="13" fillId="9" borderId="6" xfId="0" applyFont="1" applyFill="1" applyBorder="1" applyProtection="1"/>
    <xf numFmtId="0" fontId="12" fillId="9" borderId="0" xfId="0" applyFont="1" applyFill="1" applyBorder="1" applyProtection="1"/>
    <xf numFmtId="0" fontId="12" fillId="9" borderId="0" xfId="0" applyFont="1" applyFill="1" applyProtection="1"/>
    <xf numFmtId="0" fontId="0" fillId="9" borderId="0" xfId="0" applyFill="1" applyProtection="1"/>
    <xf numFmtId="0" fontId="12" fillId="9" borderId="4" xfId="0" applyFont="1" applyFill="1" applyBorder="1" applyProtection="1"/>
    <xf numFmtId="0" fontId="16" fillId="9" borderId="0" xfId="0" applyFont="1" applyFill="1" applyBorder="1" applyProtection="1"/>
    <xf numFmtId="0" fontId="0" fillId="9" borderId="0" xfId="0" applyFill="1" applyBorder="1" applyProtection="1"/>
    <xf numFmtId="0" fontId="18" fillId="9" borderId="6" xfId="0" applyFont="1" applyFill="1" applyBorder="1" applyProtection="1"/>
    <xf numFmtId="0" fontId="16" fillId="9" borderId="4" xfId="0" applyFont="1" applyFill="1" applyBorder="1" applyProtection="1"/>
    <xf numFmtId="0" fontId="0" fillId="9" borderId="4" xfId="0" applyFill="1" applyBorder="1" applyProtection="1"/>
    <xf numFmtId="0" fontId="20" fillId="0" borderId="0" xfId="0" applyFont="1" applyFill="1" applyBorder="1" applyProtection="1"/>
    <xf numFmtId="173" fontId="0" fillId="0" borderId="0" xfId="0" applyNumberFormat="1"/>
    <xf numFmtId="0" fontId="6" fillId="7" borderId="1" xfId="0" applyFont="1" applyFill="1" applyBorder="1" applyAlignment="1" applyProtection="1">
      <alignment horizontal="right"/>
      <protection locked="0"/>
    </xf>
    <xf numFmtId="0" fontId="0" fillId="0" borderId="0" xfId="0" quotePrefix="1" applyNumberFormat="1"/>
    <xf numFmtId="179" fontId="0" fillId="0" borderId="0" xfId="0" applyNumberFormat="1"/>
    <xf numFmtId="0" fontId="0" fillId="0" borderId="0" xfId="0" quotePrefix="1" applyAlignment="1" applyProtection="1">
      <alignment horizontal="left"/>
    </xf>
    <xf numFmtId="0" fontId="15" fillId="9" borderId="6" xfId="0" quotePrefix="1" applyFont="1" applyFill="1" applyBorder="1" applyAlignment="1" applyProtection="1">
      <alignment horizontal="left"/>
    </xf>
    <xf numFmtId="0" fontId="13" fillId="9" borderId="6" xfId="0" quotePrefix="1" applyFont="1" applyFill="1" applyBorder="1" applyAlignment="1" applyProtection="1">
      <alignment horizontal="left"/>
    </xf>
    <xf numFmtId="0" fontId="0" fillId="8" borderId="6" xfId="0" quotePrefix="1" applyFill="1" applyBorder="1" applyAlignment="1" applyProtection="1">
      <alignment horizontal="left"/>
    </xf>
    <xf numFmtId="0" fontId="15" fillId="9" borderId="12" xfId="0" quotePrefix="1" applyFont="1" applyFill="1" applyBorder="1" applyAlignment="1" applyProtection="1">
      <alignment horizontal="left"/>
    </xf>
    <xf numFmtId="0" fontId="0" fillId="0" borderId="0" xfId="0" applyNumberFormat="1"/>
    <xf numFmtId="174" fontId="0" fillId="0" borderId="0" xfId="0" applyNumberFormat="1"/>
    <xf numFmtId="0" fontId="0" fillId="0" borderId="0" xfId="0" applyNumberFormat="1" applyBorder="1" applyProtection="1"/>
    <xf numFmtId="0" fontId="2" fillId="0" borderId="0" xfId="0" applyNumberFormat="1" applyFont="1" applyFill="1" applyBorder="1" applyAlignment="1" applyProtection="1">
      <alignment horizontal="right"/>
    </xf>
    <xf numFmtId="0" fontId="2" fillId="0" borderId="8" xfId="0" applyNumberFormat="1" applyFont="1" applyFill="1" applyBorder="1" applyAlignment="1" applyProtection="1">
      <alignment horizontal="right"/>
    </xf>
    <xf numFmtId="0" fontId="2" fillId="0" borderId="0" xfId="0" applyFont="1" applyBorder="1" applyProtection="1"/>
    <xf numFmtId="167" fontId="2" fillId="0" borderId="0" xfId="0" applyNumberFormat="1" applyFont="1" applyBorder="1" applyAlignment="1" applyProtection="1">
      <alignment horizontal="right"/>
    </xf>
    <xf numFmtId="167" fontId="2" fillId="0" borderId="0" xfId="3" applyNumberFormat="1" applyFont="1" applyFill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167" fontId="0" fillId="0" borderId="0" xfId="0" applyNumberFormat="1" applyBorder="1" applyProtection="1"/>
    <xf numFmtId="10" fontId="2" fillId="0" borderId="0" xfId="0" applyNumberFormat="1" applyFont="1" applyFill="1" applyBorder="1" applyProtection="1"/>
    <xf numFmtId="0" fontId="0" fillId="8" borderId="0" xfId="0" applyFill="1" applyProtection="1"/>
    <xf numFmtId="0" fontId="14" fillId="0" borderId="0" xfId="0" applyFont="1" applyBorder="1" applyProtection="1"/>
    <xf numFmtId="167" fontId="6" fillId="0" borderId="0" xfId="0" applyNumberFormat="1" applyFont="1" applyFill="1" applyBorder="1" applyProtection="1">
      <protection locked="0"/>
    </xf>
    <xf numFmtId="172" fontId="0" fillId="0" borderId="6" xfId="0" applyNumberFormat="1" applyFill="1" applyBorder="1" applyProtection="1"/>
    <xf numFmtId="49" fontId="0" fillId="0" borderId="0" xfId="0" applyNumberFormat="1" applyAlignment="1" applyProtection="1">
      <alignment wrapText="1"/>
    </xf>
    <xf numFmtId="49" fontId="0" fillId="0" borderId="5" xfId="0" applyNumberFormat="1" applyBorder="1" applyAlignment="1" applyProtection="1">
      <alignment wrapText="1"/>
    </xf>
    <xf numFmtId="49" fontId="0" fillId="0" borderId="10" xfId="0" applyNumberFormat="1" applyBorder="1" applyAlignment="1" applyProtection="1">
      <alignment wrapText="1"/>
    </xf>
    <xf numFmtId="49" fontId="19" fillId="0" borderId="10" xfId="0" applyNumberFormat="1" applyFont="1" applyBorder="1" applyAlignment="1" applyProtection="1">
      <alignment horizontal="center" wrapText="1"/>
    </xf>
    <xf numFmtId="49" fontId="8" fillId="0" borderId="10" xfId="0" applyNumberFormat="1" applyFont="1" applyBorder="1" applyAlignment="1" applyProtection="1">
      <alignment wrapText="1"/>
    </xf>
    <xf numFmtId="49" fontId="14" fillId="0" borderId="10" xfId="0" applyNumberFormat="1" applyFont="1" applyBorder="1" applyAlignment="1" applyProtection="1">
      <alignment wrapText="1"/>
    </xf>
    <xf numFmtId="49" fontId="14" fillId="0" borderId="10" xfId="0" applyNumberFormat="1" applyFont="1" applyBorder="1" applyAlignment="1" applyProtection="1">
      <alignment horizontal="center" wrapText="1"/>
    </xf>
    <xf numFmtId="49" fontId="0" fillId="0" borderId="9" xfId="0" applyNumberFormat="1" applyBorder="1" applyAlignment="1" applyProtection="1">
      <alignment wrapText="1"/>
    </xf>
    <xf numFmtId="1" fontId="2" fillId="7" borderId="1" xfId="3" applyNumberFormat="1" applyFont="1" applyFill="1" applyBorder="1" applyAlignment="1" applyProtection="1">
      <alignment horizontal="right"/>
      <protection locked="0"/>
    </xf>
    <xf numFmtId="0" fontId="6" fillId="7" borderId="1" xfId="0" applyNumberFormat="1" applyFont="1" applyFill="1" applyBorder="1" applyProtection="1">
      <protection locked="0"/>
    </xf>
    <xf numFmtId="14" fontId="6" fillId="7" borderId="1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/>
    <xf numFmtId="0" fontId="0" fillId="0" borderId="6" xfId="0" applyBorder="1" applyAlignment="1" applyProtection="1"/>
    <xf numFmtId="0" fontId="0" fillId="0" borderId="0" xfId="0" applyBorder="1" applyAlignment="1" applyProtection="1"/>
    <xf numFmtId="22" fontId="2" fillId="0" borderId="0" xfId="0" applyNumberFormat="1" applyFont="1" applyBorder="1" applyProtection="1">
      <protection locked="0"/>
    </xf>
    <xf numFmtId="0" fontId="2" fillId="0" borderId="7" xfId="0" quotePrefix="1" applyFont="1" applyBorder="1" applyAlignment="1" applyProtection="1">
      <alignment horizontal="left"/>
      <protection locked="0"/>
    </xf>
    <xf numFmtId="22" fontId="2" fillId="0" borderId="8" xfId="0" applyNumberFormat="1" applyFont="1" applyBorder="1" applyProtection="1">
      <protection locked="0"/>
    </xf>
    <xf numFmtId="0" fontId="2" fillId="4" borderId="1" xfId="0" applyNumberFormat="1" applyFont="1" applyFill="1" applyBorder="1" applyAlignment="1" applyProtection="1">
      <alignment horizontal="right"/>
    </xf>
    <xf numFmtId="180" fontId="6" fillId="7" borderId="1" xfId="0" applyNumberFormat="1" applyFont="1" applyFill="1" applyBorder="1" applyAlignment="1" applyProtection="1">
      <alignment horizontal="right"/>
      <protection locked="0"/>
    </xf>
    <xf numFmtId="171" fontId="2" fillId="0" borderId="0" xfId="3" applyNumberFormat="1" applyFont="1" applyFill="1" applyBorder="1" applyAlignment="1" applyProtection="1">
      <alignment horizontal="right"/>
    </xf>
    <xf numFmtId="10" fontId="2" fillId="0" borderId="0" xfId="3" applyNumberFormat="1" applyFont="1" applyFill="1" applyBorder="1" applyAlignment="1" applyProtection="1">
      <alignment horizontal="right"/>
    </xf>
    <xf numFmtId="167" fontId="2" fillId="0" borderId="10" xfId="0" applyNumberFormat="1" applyFont="1" applyBorder="1"/>
    <xf numFmtId="0" fontId="3" fillId="0" borderId="14" xfId="0" applyFont="1" applyFill="1" applyBorder="1"/>
    <xf numFmtId="172" fontId="2" fillId="0" borderId="13" xfId="0" quotePrefix="1" applyNumberFormat="1" applyFont="1" applyFill="1" applyBorder="1" applyAlignment="1">
      <alignment horizontal="right"/>
    </xf>
    <xf numFmtId="0" fontId="3" fillId="0" borderId="0" xfId="0" applyNumberFormat="1" applyFont="1"/>
    <xf numFmtId="0" fontId="3" fillId="0" borderId="0" xfId="0" applyNumberFormat="1" applyFont="1" applyFill="1" applyBorder="1"/>
    <xf numFmtId="171" fontId="0" fillId="0" borderId="0" xfId="0" quotePrefix="1" applyNumberFormat="1" applyAlignment="1">
      <alignment horizontal="left"/>
    </xf>
    <xf numFmtId="0" fontId="3" fillId="0" borderId="6" xfId="0" quotePrefix="1" applyFont="1" applyBorder="1" applyAlignment="1">
      <alignment horizontal="left"/>
    </xf>
    <xf numFmtId="0" fontId="14" fillId="0" borderId="10" xfId="0" applyFont="1" applyBorder="1" applyProtection="1"/>
    <xf numFmtId="22" fontId="0" fillId="8" borderId="0" xfId="0" applyNumberFormat="1" applyFill="1" applyBorder="1" applyProtection="1"/>
    <xf numFmtId="49" fontId="0" fillId="0" borderId="10" xfId="0" applyNumberFormat="1" applyBorder="1" applyAlignment="1" applyProtection="1"/>
    <xf numFmtId="172" fontId="2" fillId="4" borderId="11" xfId="0" applyNumberFormat="1" applyFont="1" applyFill="1" applyBorder="1" applyProtection="1"/>
    <xf numFmtId="0" fontId="0" fillId="0" borderId="0" xfId="0" quotePrefix="1" applyAlignment="1">
      <alignment horizontal="left"/>
    </xf>
    <xf numFmtId="49" fontId="18" fillId="0" borderId="6" xfId="0" applyNumberFormat="1" applyFont="1" applyFill="1" applyBorder="1" applyAlignment="1" applyProtection="1"/>
    <xf numFmtId="49" fontId="18" fillId="9" borderId="6" xfId="0" applyNumberFormat="1" applyFont="1" applyFill="1" applyBorder="1" applyAlignment="1" applyProtection="1"/>
    <xf numFmtId="9" fontId="0" fillId="0" borderId="0" xfId="0" applyNumberFormat="1" applyFill="1" applyBorder="1"/>
    <xf numFmtId="0" fontId="2" fillId="0" borderId="0" xfId="0" applyFont="1" applyFill="1" applyBorder="1"/>
    <xf numFmtId="2" fontId="1" fillId="0" borderId="0" xfId="0" applyNumberFormat="1" applyFont="1" applyFill="1" applyBorder="1"/>
    <xf numFmtId="0" fontId="14" fillId="0" borderId="9" xfId="0" applyFont="1" applyBorder="1" applyAlignment="1" applyProtection="1">
      <alignment vertical="top" wrapText="1"/>
    </xf>
    <xf numFmtId="49" fontId="18" fillId="9" borderId="0" xfId="0" applyNumberFormat="1" applyFont="1" applyFill="1" applyBorder="1" applyAlignment="1" applyProtection="1"/>
    <xf numFmtId="49" fontId="18" fillId="0" borderId="0" xfId="0" applyNumberFormat="1" applyFont="1" applyFill="1" applyBorder="1" applyAlignment="1" applyProtection="1"/>
    <xf numFmtId="0" fontId="3" fillId="0" borderId="6" xfId="0" applyFont="1" applyFill="1" applyBorder="1" applyProtection="1"/>
    <xf numFmtId="167" fontId="2" fillId="4" borderId="11" xfId="0" applyNumberFormat="1" applyFont="1" applyFill="1" applyBorder="1" applyProtection="1"/>
    <xf numFmtId="0" fontId="0" fillId="9" borderId="0" xfId="0" applyFill="1" applyAlignment="1" applyProtection="1"/>
    <xf numFmtId="0" fontId="0" fillId="8" borderId="6" xfId="0" applyFill="1" applyBorder="1" applyAlignment="1" applyProtection="1"/>
    <xf numFmtId="0" fontId="0" fillId="8" borderId="0" xfId="0" applyFill="1" applyBorder="1" applyAlignment="1" applyProtection="1"/>
    <xf numFmtId="167" fontId="2" fillId="7" borderId="1" xfId="0" applyNumberFormat="1" applyFont="1" applyFill="1" applyBorder="1" applyAlignment="1" applyProtection="1">
      <protection locked="0"/>
    </xf>
    <xf numFmtId="0" fontId="0" fillId="5" borderId="1" xfId="0" applyFill="1" applyBorder="1" applyAlignment="1" applyProtection="1"/>
    <xf numFmtId="1" fontId="0" fillId="0" borderId="0" xfId="0" quotePrefix="1" applyNumberFormat="1" applyBorder="1" applyAlignment="1" applyProtection="1"/>
    <xf numFmtId="49" fontId="14" fillId="0" borderId="10" xfId="0" applyNumberFormat="1" applyFont="1" applyBorder="1" applyAlignment="1" applyProtection="1"/>
    <xf numFmtId="2" fontId="0" fillId="0" borderId="0" xfId="0" applyNumberFormat="1" applyBorder="1" applyProtection="1"/>
    <xf numFmtId="167" fontId="2" fillId="0" borderId="0" xfId="0" applyNumberFormat="1" applyFont="1" applyFill="1" applyBorder="1" applyAlignment="1" applyProtection="1">
      <alignment horizontal="right"/>
    </xf>
    <xf numFmtId="0" fontId="22" fillId="8" borderId="0" xfId="0" applyFont="1" applyFill="1" applyBorder="1" applyProtection="1"/>
    <xf numFmtId="0" fontId="1" fillId="8" borderId="6" xfId="0" applyFont="1" applyFill="1" applyBorder="1" applyProtection="1"/>
    <xf numFmtId="171" fontId="2" fillId="0" borderId="0" xfId="0" applyNumberFormat="1" applyFont="1" applyFill="1" applyBorder="1" applyProtection="1"/>
    <xf numFmtId="10" fontId="2" fillId="4" borderId="3" xfId="3" quotePrefix="1" applyNumberFormat="1" applyFont="1" applyFill="1" applyBorder="1" applyAlignment="1" applyProtection="1">
      <alignment horizontal="left"/>
    </xf>
    <xf numFmtId="0" fontId="0" fillId="8" borderId="0" xfId="0" quotePrefix="1" applyFill="1" applyBorder="1" applyAlignment="1" applyProtection="1">
      <alignment horizontal="left"/>
    </xf>
    <xf numFmtId="167" fontId="2" fillId="4" borderId="1" xfId="0" quotePrefix="1" applyNumberFormat="1" applyFont="1" applyFill="1" applyBorder="1" applyAlignment="1" applyProtection="1">
      <alignment horizontal="right"/>
    </xf>
    <xf numFmtId="171" fontId="2" fillId="0" borderId="0" xfId="3" quotePrefix="1" applyNumberFormat="1" applyFont="1" applyFill="1" applyBorder="1" applyAlignment="1" applyProtection="1">
      <alignment horizontal="right"/>
    </xf>
    <xf numFmtId="167" fontId="2" fillId="0" borderId="0" xfId="0" applyNumberFormat="1" applyFont="1" applyFill="1" applyBorder="1" applyProtection="1"/>
    <xf numFmtId="169" fontId="2" fillId="0" borderId="0" xfId="3" applyNumberFormat="1" applyFont="1" applyFill="1" applyBorder="1" applyAlignment="1" applyProtection="1">
      <alignment horizontal="right"/>
    </xf>
    <xf numFmtId="0" fontId="0" fillId="0" borderId="0" xfId="0" quotePrefix="1" applyBorder="1" applyAlignment="1" applyProtection="1">
      <alignment horizontal="left"/>
    </xf>
    <xf numFmtId="0" fontId="0" fillId="0" borderId="10" xfId="0" quotePrefix="1" applyNumberFormat="1" applyBorder="1" applyAlignment="1" applyProtection="1">
      <alignment horizontal="left" wrapText="1"/>
    </xf>
    <xf numFmtId="0" fontId="2" fillId="4" borderId="2" xfId="1" applyNumberFormat="1" applyFont="1" applyFill="1" applyBorder="1" applyAlignment="1" applyProtection="1">
      <alignment horizontal="right"/>
    </xf>
    <xf numFmtId="0" fontId="2" fillId="4" borderId="0" xfId="3" applyNumberFormat="1" applyFont="1" applyFill="1" applyBorder="1" applyAlignment="1" applyProtection="1">
      <alignment horizontal="right"/>
    </xf>
    <xf numFmtId="0" fontId="14" fillId="0" borderId="0" xfId="0" applyNumberFormat="1" applyFont="1" applyFill="1" applyBorder="1" applyAlignment="1" applyProtection="1">
      <alignment horizontal="left" wrapText="1"/>
    </xf>
    <xf numFmtId="0" fontId="12" fillId="0" borderId="10" xfId="0" applyFont="1" applyBorder="1" applyProtection="1"/>
    <xf numFmtId="0" fontId="14" fillId="0" borderId="10" xfId="0" applyNumberFormat="1" applyFont="1" applyBorder="1" applyAlignment="1" applyProtection="1">
      <alignment horizontal="left" wrapText="1"/>
    </xf>
    <xf numFmtId="0" fontId="0" fillId="0" borderId="0" xfId="0" applyAlignment="1" applyProtection="1">
      <alignment horizontal="left"/>
    </xf>
    <xf numFmtId="0" fontId="0" fillId="0" borderId="0" xfId="0" quotePrefix="1" applyFill="1" applyBorder="1" applyAlignment="1" applyProtection="1">
      <alignment horizontal="left"/>
    </xf>
    <xf numFmtId="0" fontId="0" fillId="0" borderId="10" xfId="0" applyBorder="1" applyProtection="1"/>
    <xf numFmtId="0" fontId="0" fillId="0" borderId="1" xfId="0" applyFill="1" applyBorder="1" applyProtection="1"/>
    <xf numFmtId="49" fontId="0" fillId="0" borderId="10" xfId="0" applyNumberFormat="1" applyBorder="1" applyAlignment="1" applyProtection="1">
      <alignment horizontal="left" wrapText="1"/>
    </xf>
    <xf numFmtId="0" fontId="2" fillId="0" borderId="0" xfId="0" quotePrefix="1" applyFont="1" applyAlignment="1">
      <alignment horizontal="left"/>
    </xf>
    <xf numFmtId="172" fontId="1" fillId="0" borderId="0" xfId="0" applyNumberFormat="1" applyFont="1" applyFill="1"/>
    <xf numFmtId="0" fontId="2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14" fontId="0" fillId="0" borderId="0" xfId="0" quotePrefix="1" applyNumberFormat="1" applyAlignment="1">
      <alignment horizontal="right"/>
    </xf>
    <xf numFmtId="167" fontId="6" fillId="7" borderId="1" xfId="0" quotePrefix="1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/>
    <xf numFmtId="43" fontId="1" fillId="0" borderId="0" xfId="0" applyNumberFormat="1" applyFont="1" applyFill="1" applyBorder="1"/>
    <xf numFmtId="171" fontId="1" fillId="0" borderId="0" xfId="0" quotePrefix="1" applyNumberFormat="1" applyFont="1" applyFill="1" applyBorder="1" applyAlignment="1">
      <alignment horizontal="left"/>
    </xf>
    <xf numFmtId="9" fontId="1" fillId="0" borderId="0" xfId="3" applyFont="1" applyFill="1" applyBorder="1"/>
    <xf numFmtId="14" fontId="1" fillId="0" borderId="0" xfId="0" applyNumberFormat="1" applyFont="1" applyFill="1" applyBorder="1"/>
    <xf numFmtId="169" fontId="1" fillId="0" borderId="0" xfId="0" quotePrefix="1" applyNumberFormat="1" applyFont="1" applyFill="1" applyBorder="1"/>
    <xf numFmtId="0" fontId="1" fillId="0" borderId="0" xfId="0" applyFont="1"/>
    <xf numFmtId="14" fontId="1" fillId="0" borderId="0" xfId="0" applyNumberFormat="1" applyFont="1"/>
    <xf numFmtId="1" fontId="1" fillId="0" borderId="0" xfId="0" applyNumberFormat="1" applyFont="1"/>
    <xf numFmtId="0" fontId="1" fillId="0" borderId="0" xfId="3" applyNumberFormat="1" applyFont="1"/>
    <xf numFmtId="10" fontId="1" fillId="0" borderId="0" xfId="0" applyNumberFormat="1" applyFont="1"/>
    <xf numFmtId="7" fontId="1" fillId="0" borderId="0" xfId="0" applyNumberFormat="1" applyFont="1"/>
    <xf numFmtId="10" fontId="1" fillId="0" borderId="0" xfId="3" applyNumberFormat="1" applyFont="1"/>
    <xf numFmtId="9" fontId="1" fillId="0" borderId="0" xfId="3" applyFont="1"/>
    <xf numFmtId="0" fontId="23" fillId="0" borderId="0" xfId="0" applyFont="1" applyBorder="1" applyProtection="1"/>
    <xf numFmtId="0" fontId="14" fillId="0" borderId="10" xfId="0" applyNumberFormat="1" applyFont="1" applyBorder="1" applyAlignment="1" applyProtection="1">
      <alignment horizontal="center" wrapText="1"/>
    </xf>
    <xf numFmtId="0" fontId="22" fillId="8" borderId="6" xfId="0" applyFont="1" applyFill="1" applyBorder="1" applyProtection="1"/>
    <xf numFmtId="3" fontId="1" fillId="0" borderId="0" xfId="0" applyNumberFormat="1" applyFont="1" applyFill="1" applyBorder="1"/>
    <xf numFmtId="171" fontId="2" fillId="4" borderId="1" xfId="0" applyNumberFormat="1" applyFont="1" applyFill="1" applyBorder="1" applyProtection="1"/>
    <xf numFmtId="171" fontId="6" fillId="4" borderId="1" xfId="3" applyNumberFormat="1" applyFont="1" applyFill="1" applyBorder="1" applyProtection="1"/>
    <xf numFmtId="3" fontId="21" fillId="7" borderId="1" xfId="0" quotePrefix="1" applyNumberFormat="1" applyFont="1" applyFill="1" applyBorder="1" applyAlignment="1" applyProtection="1">
      <alignment horizontal="right"/>
      <protection locked="0"/>
    </xf>
    <xf numFmtId="0" fontId="14" fillId="0" borderId="10" xfId="0" applyFont="1" applyFill="1" applyBorder="1" applyProtection="1"/>
    <xf numFmtId="176" fontId="6" fillId="7" borderId="15" xfId="0" quotePrefix="1" applyNumberFormat="1" applyFont="1" applyFill="1" applyBorder="1" applyAlignment="1" applyProtection="1">
      <alignment horizontal="right"/>
      <protection locked="0"/>
    </xf>
    <xf numFmtId="167" fontId="2" fillId="4" borderId="1" xfId="3" applyNumberFormat="1" applyFont="1" applyFill="1" applyBorder="1" applyAlignment="1" applyProtection="1">
      <alignment horizontal="right"/>
    </xf>
    <xf numFmtId="10" fontId="6" fillId="4" borderId="1" xfId="0" applyNumberFormat="1" applyFont="1" applyFill="1" applyBorder="1" applyProtection="1"/>
    <xf numFmtId="0" fontId="2" fillId="8" borderId="6" xfId="0" quotePrefix="1" applyFont="1" applyFill="1" applyBorder="1" applyAlignment="1" applyProtection="1">
      <alignment horizontal="left"/>
    </xf>
    <xf numFmtId="2" fontId="1" fillId="6" borderId="0" xfId="0" applyNumberFormat="1" applyFont="1" applyFill="1"/>
    <xf numFmtId="165" fontId="0" fillId="6" borderId="0" xfId="0" applyNumberFormat="1" applyFill="1"/>
    <xf numFmtId="0" fontId="0" fillId="6" borderId="0" xfId="0" applyNumberFormat="1" applyFill="1"/>
    <xf numFmtId="4" fontId="0" fillId="6" borderId="0" xfId="0" applyNumberFormat="1" applyFill="1"/>
    <xf numFmtId="4" fontId="0" fillId="0" borderId="0" xfId="0" applyNumberFormat="1"/>
    <xf numFmtId="0" fontId="14" fillId="8" borderId="6" xfId="0" quotePrefix="1" applyFont="1" applyFill="1" applyBorder="1" applyAlignment="1" applyProtection="1">
      <alignment horizontal="left"/>
    </xf>
    <xf numFmtId="0" fontId="14" fillId="0" borderId="10" xfId="0" applyNumberFormat="1" applyFont="1" applyBorder="1" applyAlignment="1" applyProtection="1">
      <alignment wrapText="1"/>
    </xf>
    <xf numFmtId="2" fontId="8" fillId="6" borderId="0" xfId="0" applyNumberFormat="1" applyFont="1" applyFill="1"/>
    <xf numFmtId="2" fontId="8" fillId="0" borderId="0" xfId="0" applyNumberFormat="1" applyFont="1"/>
    <xf numFmtId="0" fontId="8" fillId="0" borderId="0" xfId="0" applyFont="1"/>
    <xf numFmtId="0" fontId="8" fillId="6" borderId="0" xfId="0" applyFont="1" applyFill="1"/>
    <xf numFmtId="14" fontId="0" fillId="0" borderId="0" xfId="0" applyNumberFormat="1" applyBorder="1" applyAlignment="1" applyProtection="1"/>
    <xf numFmtId="172" fontId="2" fillId="4" borderId="2" xfId="0" quotePrefix="1" applyNumberFormat="1" applyFont="1" applyFill="1" applyBorder="1" applyAlignment="1">
      <alignment horizontal="right"/>
    </xf>
    <xf numFmtId="14" fontId="8" fillId="3" borderId="0" xfId="0" applyNumberFormat="1" applyFont="1" applyFill="1"/>
    <xf numFmtId="1" fontId="23" fillId="3" borderId="0" xfId="3" applyNumberFormat="1" applyFont="1" applyFill="1" applyBorder="1"/>
    <xf numFmtId="172" fontId="14" fillId="0" borderId="0" xfId="0" applyNumberFormat="1" applyFont="1" applyFill="1" applyBorder="1"/>
    <xf numFmtId="4" fontId="0" fillId="0" borderId="0" xfId="0" applyNumberFormat="1" applyBorder="1" applyProtection="1"/>
    <xf numFmtId="0" fontId="20" fillId="0" borderId="0" xfId="0" quotePrefix="1" applyFont="1" applyFill="1" applyBorder="1" applyProtection="1"/>
    <xf numFmtId="2" fontId="8" fillId="3" borderId="0" xfId="0" quotePrefix="1" applyNumberFormat="1" applyFont="1" applyFill="1" applyAlignment="1">
      <alignment horizontal="right"/>
    </xf>
    <xf numFmtId="0" fontId="8" fillId="3" borderId="0" xfId="0" applyFont="1" applyFill="1"/>
    <xf numFmtId="1" fontId="27" fillId="0" borderId="4" xfId="3" applyNumberFormat="1" applyFont="1" applyFill="1" applyBorder="1" applyAlignment="1" applyProtection="1">
      <alignment horizontal="right"/>
      <protection locked="0"/>
    </xf>
    <xf numFmtId="49" fontId="14" fillId="0" borderId="10" xfId="0" applyNumberFormat="1" applyFont="1" applyBorder="1" applyAlignment="1" applyProtection="1">
      <alignment horizontal="center" wrapText="1"/>
      <protection locked="0"/>
    </xf>
    <xf numFmtId="179" fontId="6" fillId="7" borderId="1" xfId="0" applyNumberFormat="1" applyFont="1" applyFill="1" applyBorder="1" applyAlignment="1" applyProtection="1">
      <alignment horizontal="right"/>
      <protection locked="0"/>
    </xf>
    <xf numFmtId="171" fontId="2" fillId="4" borderId="1" xfId="3" quotePrefix="1" applyNumberFormat="1" applyFont="1" applyFill="1" applyBorder="1" applyAlignment="1" applyProtection="1">
      <alignment horizontal="right"/>
    </xf>
    <xf numFmtId="176" fontId="6" fillId="7" borderId="1" xfId="0" applyNumberFormat="1" applyFont="1" applyFill="1" applyBorder="1" applyAlignment="1" applyProtection="1">
      <alignment horizontal="right"/>
      <protection locked="0"/>
    </xf>
    <xf numFmtId="14" fontId="1" fillId="10" borderId="0" xfId="0" applyNumberFormat="1" applyFont="1" applyFill="1"/>
    <xf numFmtId="0" fontId="0" fillId="10" borderId="0" xfId="0" applyFill="1"/>
    <xf numFmtId="170" fontId="0" fillId="0" borderId="0" xfId="0" applyNumberFormat="1"/>
    <xf numFmtId="172" fontId="1" fillId="11" borderId="0" xfId="0" applyNumberFormat="1" applyFont="1" applyFill="1"/>
    <xf numFmtId="2" fontId="23" fillId="6" borderId="0" xfId="0" applyNumberFormat="1" applyFont="1" applyFill="1"/>
    <xf numFmtId="0" fontId="3" fillId="4" borderId="0" xfId="0" applyFont="1" applyFill="1"/>
    <xf numFmtId="14" fontId="1" fillId="4" borderId="0" xfId="0" applyNumberFormat="1" applyFont="1" applyFill="1"/>
    <xf numFmtId="14" fontId="0" fillId="4" borderId="0" xfId="1" applyNumberFormat="1" applyFont="1" applyFill="1"/>
    <xf numFmtId="174" fontId="0" fillId="4" borderId="0" xfId="1" applyNumberFormat="1" applyFont="1" applyFill="1"/>
    <xf numFmtId="44" fontId="0" fillId="4" borderId="0" xfId="1" applyNumberFormat="1" applyFont="1" applyFill="1"/>
    <xf numFmtId="1" fontId="2" fillId="6" borderId="0" xfId="0" applyNumberFormat="1" applyFont="1" applyFill="1"/>
    <xf numFmtId="2" fontId="2" fillId="6" borderId="0" xfId="0" applyNumberFormat="1" applyFont="1" applyFill="1"/>
    <xf numFmtId="167" fontId="0" fillId="4" borderId="0" xfId="0" quotePrefix="1" applyNumberFormat="1" applyFill="1"/>
    <xf numFmtId="181" fontId="0" fillId="0" borderId="0" xfId="0" applyNumberFormat="1"/>
    <xf numFmtId="0" fontId="0" fillId="2" borderId="0" xfId="0" applyFill="1"/>
    <xf numFmtId="0" fontId="1" fillId="2" borderId="0" xfId="0" applyFont="1" applyFill="1"/>
    <xf numFmtId="170" fontId="1" fillId="2" borderId="0" xfId="0" quotePrefix="1" applyNumberFormat="1" applyFont="1" applyFill="1"/>
    <xf numFmtId="182" fontId="1" fillId="2" borderId="0" xfId="0" applyNumberFormat="1" applyFont="1" applyFill="1"/>
    <xf numFmtId="3" fontId="1" fillId="2" borderId="0" xfId="0" applyNumberFormat="1" applyFont="1" applyFill="1"/>
    <xf numFmtId="14" fontId="0" fillId="0" borderId="0" xfId="0" applyNumberFormat="1" applyFill="1" applyProtection="1"/>
    <xf numFmtId="4" fontId="0" fillId="0" borderId="0" xfId="0" applyNumberFormat="1" applyProtection="1"/>
    <xf numFmtId="1" fontId="8" fillId="6" borderId="0" xfId="0" applyNumberFormat="1" applyFont="1" applyFill="1"/>
    <xf numFmtId="0" fontId="2" fillId="0" borderId="12" xfId="0" quotePrefix="1" applyFont="1" applyBorder="1" applyAlignment="1">
      <alignment horizontal="left"/>
    </xf>
    <xf numFmtId="0" fontId="2" fillId="0" borderId="6" xfId="0" applyFont="1" applyBorder="1"/>
    <xf numFmtId="2" fontId="0" fillId="0" borderId="10" xfId="0" applyNumberFormat="1" applyBorder="1"/>
    <xf numFmtId="0" fontId="0" fillId="0" borderId="10" xfId="0" applyBorder="1"/>
    <xf numFmtId="0" fontId="0" fillId="0" borderId="10" xfId="0" applyNumberFormat="1" applyBorder="1"/>
    <xf numFmtId="0" fontId="0" fillId="0" borderId="10" xfId="0" quotePrefix="1" applyBorder="1"/>
    <xf numFmtId="174" fontId="0" fillId="0" borderId="10" xfId="1" applyNumberFormat="1" applyFont="1" applyBorder="1"/>
    <xf numFmtId="167" fontId="1" fillId="0" borderId="10" xfId="0" applyNumberFormat="1" applyFont="1" applyFill="1" applyBorder="1"/>
    <xf numFmtId="172" fontId="1" fillId="0" borderId="9" xfId="0" applyNumberFormat="1" applyFont="1" applyFill="1" applyBorder="1" applyAlignment="1">
      <alignment horizontal="right"/>
    </xf>
    <xf numFmtId="0" fontId="0" fillId="0" borderId="0" xfId="0" applyProtection="1">
      <protection locked="0"/>
    </xf>
    <xf numFmtId="165" fontId="8" fillId="6" borderId="0" xfId="0" applyNumberFormat="1" applyFont="1" applyFill="1"/>
    <xf numFmtId="177" fontId="2" fillId="4" borderId="11" xfId="3" applyNumberFormat="1" applyFont="1" applyFill="1" applyBorder="1" applyAlignment="1" applyProtection="1">
      <alignment horizontal="right"/>
    </xf>
    <xf numFmtId="0" fontId="2" fillId="12" borderId="0" xfId="0" applyFont="1" applyFill="1"/>
    <xf numFmtId="0" fontId="0" fillId="12" borderId="0" xfId="0" applyFill="1"/>
    <xf numFmtId="14" fontId="0" fillId="12" borderId="0" xfId="0" applyNumberFormat="1" applyFill="1"/>
    <xf numFmtId="0" fontId="0" fillId="12" borderId="0" xfId="0" quotePrefix="1" applyFill="1" applyAlignment="1">
      <alignment horizontal="left"/>
    </xf>
    <xf numFmtId="179" fontId="0" fillId="12" borderId="0" xfId="0" applyNumberFormat="1" applyFill="1"/>
    <xf numFmtId="0" fontId="12" fillId="0" borderId="0" xfId="0" applyFont="1" applyFill="1" applyProtection="1"/>
    <xf numFmtId="175" fontId="0" fillId="0" borderId="0" xfId="0" applyNumberFormat="1" applyFill="1" applyAlignment="1" applyProtection="1">
      <alignment horizontal="right"/>
    </xf>
    <xf numFmtId="0" fontId="0" fillId="0" borderId="3" xfId="0" applyFill="1" applyBorder="1" applyProtection="1"/>
    <xf numFmtId="0" fontId="0" fillId="0" borderId="3" xfId="0" quotePrefix="1" applyFill="1" applyBorder="1" applyAlignment="1" applyProtection="1">
      <alignment horizontal="left"/>
    </xf>
    <xf numFmtId="0" fontId="0" fillId="0" borderId="1" xfId="0" applyFill="1" applyBorder="1" applyAlignment="1" applyProtection="1">
      <alignment horizontal="right"/>
    </xf>
    <xf numFmtId="0" fontId="14" fillId="0" borderId="1" xfId="0" applyFont="1" applyFill="1" applyBorder="1" applyProtection="1"/>
    <xf numFmtId="1" fontId="0" fillId="0" borderId="1" xfId="0" applyNumberFormat="1" applyFill="1" applyBorder="1" applyProtection="1"/>
    <xf numFmtId="0" fontId="23" fillId="0" borderId="1" xfId="0" applyFont="1" applyFill="1" applyBorder="1" applyProtection="1"/>
    <xf numFmtId="14" fontId="0" fillId="0" borderId="0" xfId="0" applyNumberFormat="1" applyFill="1" applyAlignment="1" applyProtection="1">
      <alignment horizontal="right"/>
    </xf>
    <xf numFmtId="2" fontId="0" fillId="0" borderId="1" xfId="0" applyNumberFormat="1" applyFill="1" applyBorder="1" applyProtection="1"/>
    <xf numFmtId="43" fontId="0" fillId="0" borderId="0" xfId="0" applyNumberFormat="1" applyFill="1" applyAlignment="1" applyProtection="1">
      <alignment horizontal="right"/>
    </xf>
    <xf numFmtId="164" fontId="0" fillId="0" borderId="0" xfId="0" applyNumberFormat="1" applyFill="1" applyProtection="1"/>
    <xf numFmtId="43" fontId="0" fillId="0" borderId="0" xfId="1" applyFont="1" applyFill="1" applyProtection="1"/>
    <xf numFmtId="0" fontId="0" fillId="0" borderId="0" xfId="0" applyFill="1" applyAlignment="1" applyProtection="1">
      <alignment horizontal="right"/>
    </xf>
    <xf numFmtId="0" fontId="0" fillId="0" borderId="1" xfId="0" quotePrefix="1" applyFill="1" applyBorder="1" applyAlignment="1" applyProtection="1">
      <alignment horizontal="left"/>
    </xf>
    <xf numFmtId="0" fontId="0" fillId="0" borderId="0" xfId="0" quotePrefix="1" applyFill="1" applyAlignment="1" applyProtection="1">
      <alignment horizontal="left"/>
    </xf>
    <xf numFmtId="2" fontId="0" fillId="0" borderId="0" xfId="0" applyNumberFormat="1" applyFill="1" applyProtection="1"/>
    <xf numFmtId="2" fontId="0" fillId="0" borderId="1" xfId="0" quotePrefix="1" applyNumberForma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right"/>
    </xf>
    <xf numFmtId="0" fontId="0" fillId="0" borderId="13" xfId="0" applyFill="1" applyBorder="1" applyProtection="1"/>
    <xf numFmtId="0" fontId="12" fillId="0" borderId="1" xfId="0" applyFont="1" applyFill="1" applyBorder="1" applyProtection="1"/>
    <xf numFmtId="14" fontId="0" fillId="0" borderId="1" xfId="0" applyNumberFormat="1" applyFill="1" applyBorder="1" applyProtection="1"/>
    <xf numFmtId="171" fontId="0" fillId="0" borderId="0" xfId="0" applyNumberFormat="1" applyFill="1" applyProtection="1"/>
    <xf numFmtId="0" fontId="1" fillId="0" borderId="1" xfId="0" applyFont="1" applyFill="1" applyBorder="1" applyProtection="1"/>
    <xf numFmtId="0" fontId="1" fillId="0" borderId="0" xfId="0" applyFont="1" applyFill="1" applyProtection="1"/>
    <xf numFmtId="0" fontId="8" fillId="0" borderId="0" xfId="0" applyFont="1" applyFill="1" applyProtection="1"/>
    <xf numFmtId="0" fontId="0" fillId="0" borderId="0" xfId="0" applyFill="1" applyAlignment="1" applyProtection="1"/>
    <xf numFmtId="0" fontId="0" fillId="0" borderId="1" xfId="0" applyFill="1" applyBorder="1" applyAlignment="1" applyProtection="1"/>
    <xf numFmtId="175" fontId="6" fillId="0" borderId="1" xfId="0" applyNumberFormat="1" applyFont="1" applyFill="1" applyBorder="1" applyAlignment="1" applyProtection="1">
      <alignment horizontal="right"/>
    </xf>
    <xf numFmtId="14" fontId="8" fillId="0" borderId="0" xfId="0" applyNumberFormat="1" applyFont="1" applyFill="1" applyProtection="1"/>
    <xf numFmtId="14" fontId="0" fillId="0" borderId="0" xfId="0" applyNumberFormat="1" applyFill="1" applyAlignment="1" applyProtection="1">
      <alignment horizontal="left"/>
    </xf>
    <xf numFmtId="1" fontId="0" fillId="0" borderId="0" xfId="0" applyNumberFormat="1" applyFill="1" applyAlignment="1" applyProtection="1"/>
    <xf numFmtId="0" fontId="0" fillId="0" borderId="0" xfId="0" applyFill="1" applyAlignment="1" applyProtection="1">
      <alignment horizontal="left"/>
    </xf>
    <xf numFmtId="166" fontId="0" fillId="0" borderId="0" xfId="0" applyNumberFormat="1" applyFill="1" applyProtection="1"/>
    <xf numFmtId="1" fontId="0" fillId="0" borderId="0" xfId="0" applyNumberFormat="1" applyFill="1" applyProtection="1"/>
    <xf numFmtId="0" fontId="0" fillId="5" borderId="0" xfId="0" applyFill="1" applyProtection="1"/>
    <xf numFmtId="9" fontId="0" fillId="5" borderId="0" xfId="0" applyNumberFormat="1" applyFill="1" applyProtection="1"/>
    <xf numFmtId="0" fontId="28" fillId="13" borderId="0" xfId="0" applyFont="1" applyFill="1" applyAlignment="1" applyProtection="1"/>
    <xf numFmtId="0" fontId="0" fillId="0" borderId="11" xfId="0" applyFill="1" applyBorder="1" applyProtection="1"/>
    <xf numFmtId="0" fontId="8" fillId="5" borderId="15" xfId="0" applyFont="1" applyFill="1" applyBorder="1" applyProtection="1"/>
    <xf numFmtId="0" fontId="3" fillId="12" borderId="0" xfId="0" quotePrefix="1" applyFont="1" applyFill="1" applyAlignment="1">
      <alignment horizontal="left"/>
    </xf>
    <xf numFmtId="0" fontId="0" fillId="12" borderId="0" xfId="0" quotePrefix="1" applyFill="1"/>
    <xf numFmtId="14" fontId="1" fillId="12" borderId="1" xfId="0" applyNumberFormat="1" applyFont="1" applyFill="1" applyBorder="1"/>
    <xf numFmtId="172" fontId="1" fillId="12" borderId="0" xfId="0" applyNumberFormat="1" applyFont="1" applyFill="1"/>
    <xf numFmtId="3" fontId="1" fillId="12" borderId="0" xfId="0" applyNumberFormat="1" applyFont="1" applyFill="1"/>
    <xf numFmtId="0" fontId="3" fillId="12" borderId="0" xfId="0" applyFont="1" applyFill="1" applyAlignment="1">
      <alignment horizontal="left"/>
    </xf>
    <xf numFmtId="177" fontId="0" fillId="12" borderId="0" xfId="0" quotePrefix="1" applyNumberFormat="1" applyFill="1"/>
    <xf numFmtId="0" fontId="3" fillId="12" borderId="0" xfId="0" applyFont="1" applyFill="1"/>
    <xf numFmtId="174" fontId="0" fillId="12" borderId="0" xfId="1" applyNumberFormat="1" applyFont="1" applyFill="1"/>
    <xf numFmtId="2" fontId="0" fillId="12" borderId="0" xfId="0" applyNumberFormat="1" applyFill="1"/>
    <xf numFmtId="167" fontId="1" fillId="12" borderId="0" xfId="0" applyNumberFormat="1" applyFont="1" applyFill="1"/>
    <xf numFmtId="172" fontId="1" fillId="12" borderId="0" xfId="0" applyNumberFormat="1" applyFont="1" applyFill="1" applyAlignment="1">
      <alignment horizontal="right"/>
    </xf>
    <xf numFmtId="43" fontId="0" fillId="12" borderId="0" xfId="0" applyNumberFormat="1" applyFill="1"/>
    <xf numFmtId="43" fontId="1" fillId="12" borderId="0" xfId="0" applyNumberFormat="1" applyFont="1" applyFill="1" applyBorder="1"/>
    <xf numFmtId="165" fontId="1" fillId="12" borderId="0" xfId="0" applyNumberFormat="1" applyFont="1" applyFill="1" applyBorder="1"/>
    <xf numFmtId="2" fontId="1" fillId="12" borderId="0" xfId="0" applyNumberFormat="1" applyFont="1" applyFill="1" applyBorder="1"/>
    <xf numFmtId="3" fontId="1" fillId="12" borderId="0" xfId="0" applyNumberFormat="1" applyFont="1" applyFill="1" applyBorder="1"/>
    <xf numFmtId="0" fontId="1" fillId="12" borderId="0" xfId="0" applyFont="1" applyFill="1" applyBorder="1"/>
    <xf numFmtId="171" fontId="1" fillId="12" borderId="0" xfId="3" applyNumberFormat="1" applyFont="1" applyFill="1"/>
    <xf numFmtId="2" fontId="1" fillId="12" borderId="0" xfId="0" applyNumberFormat="1" applyFont="1" applyFill="1"/>
    <xf numFmtId="0" fontId="1" fillId="12" borderId="0" xfId="0" applyFont="1" applyFill="1"/>
    <xf numFmtId="14" fontId="1" fillId="12" borderId="0" xfId="0" applyNumberFormat="1" applyFont="1" applyFill="1"/>
    <xf numFmtId="1" fontId="0" fillId="12" borderId="0" xfId="0" applyNumberFormat="1" applyFill="1"/>
    <xf numFmtId="10" fontId="1" fillId="12" borderId="0" xfId="3" applyNumberFormat="1" applyFont="1" applyFill="1"/>
    <xf numFmtId="0" fontId="0" fillId="12" borderId="0" xfId="0" applyFill="1" applyProtection="1"/>
    <xf numFmtId="14" fontId="0" fillId="12" borderId="0" xfId="0" applyNumberFormat="1" applyFill="1" applyProtection="1"/>
    <xf numFmtId="0" fontId="0" fillId="12" borderId="16" xfId="0" applyFill="1" applyBorder="1" applyProtection="1"/>
    <xf numFmtId="175" fontId="0" fillId="12" borderId="17" xfId="0" applyNumberFormat="1" applyFill="1" applyBorder="1" applyProtection="1"/>
    <xf numFmtId="0" fontId="0" fillId="12" borderId="18" xfId="0" applyFill="1" applyBorder="1" applyProtection="1"/>
    <xf numFmtId="175" fontId="0" fillId="12" borderId="19" xfId="0" applyNumberFormat="1" applyFill="1" applyBorder="1" applyProtection="1"/>
    <xf numFmtId="0" fontId="0" fillId="12" borderId="19" xfId="0" applyFill="1" applyBorder="1" applyProtection="1"/>
    <xf numFmtId="176" fontId="0" fillId="12" borderId="19" xfId="0" applyNumberFormat="1" applyFill="1" applyBorder="1" applyProtection="1"/>
    <xf numFmtId="14" fontId="0" fillId="12" borderId="19" xfId="0" applyNumberFormat="1" applyFill="1" applyBorder="1" applyProtection="1"/>
    <xf numFmtId="4" fontId="0" fillId="12" borderId="19" xfId="0" applyNumberFormat="1" applyFill="1" applyBorder="1" applyProtection="1"/>
    <xf numFmtId="0" fontId="1" fillId="12" borderId="18" xfId="0" applyFont="1" applyFill="1" applyBorder="1" applyProtection="1"/>
    <xf numFmtId="4" fontId="1" fillId="12" borderId="19" xfId="0" applyNumberFormat="1" applyFont="1" applyFill="1" applyBorder="1" applyProtection="1"/>
    <xf numFmtId="183" fontId="0" fillId="12" borderId="19" xfId="0" applyNumberFormat="1" applyFill="1" applyBorder="1" applyProtection="1"/>
    <xf numFmtId="0" fontId="0" fillId="12" borderId="20" xfId="0" applyFill="1" applyBorder="1" applyProtection="1"/>
    <xf numFmtId="183" fontId="0" fillId="12" borderId="21" xfId="0" applyNumberFormat="1" applyFill="1" applyBorder="1" applyProtection="1"/>
    <xf numFmtId="0" fontId="0" fillId="12" borderId="17" xfId="0" applyFill="1" applyBorder="1" applyProtection="1"/>
    <xf numFmtId="0" fontId="0" fillId="12" borderId="21" xfId="0" applyFill="1" applyBorder="1" applyProtection="1"/>
    <xf numFmtId="0" fontId="5" fillId="12" borderId="22" xfId="0" applyFont="1" applyFill="1" applyBorder="1" applyProtection="1"/>
    <xf numFmtId="0" fontId="5" fillId="12" borderId="23" xfId="0" applyFont="1" applyFill="1" applyBorder="1" applyProtection="1"/>
    <xf numFmtId="0" fontId="0" fillId="12" borderId="24" xfId="0" applyFill="1" applyBorder="1" applyProtection="1"/>
    <xf numFmtId="0" fontId="0" fillId="12" borderId="0" xfId="0" applyFill="1" applyBorder="1" applyProtection="1"/>
    <xf numFmtId="0" fontId="1" fillId="12" borderId="0" xfId="0" applyFont="1" applyFill="1" applyBorder="1" applyProtection="1"/>
    <xf numFmtId="0" fontId="0" fillId="12" borderId="25" xfId="0" applyFill="1" applyBorder="1" applyProtection="1"/>
    <xf numFmtId="0" fontId="5" fillId="12" borderId="16" xfId="0" applyFont="1" applyFill="1" applyBorder="1" applyProtection="1"/>
    <xf numFmtId="0" fontId="3" fillId="12" borderId="24" xfId="0" applyFont="1" applyFill="1" applyBorder="1" applyProtection="1"/>
    <xf numFmtId="0" fontId="3" fillId="12" borderId="17" xfId="0" applyFont="1" applyFill="1" applyBorder="1" applyProtection="1"/>
    <xf numFmtId="0" fontId="2" fillId="12" borderId="18" xfId="0" applyFont="1" applyFill="1" applyBorder="1" applyProtection="1"/>
    <xf numFmtId="0" fontId="3" fillId="12" borderId="0" xfId="0" applyFont="1" applyFill="1" applyBorder="1" applyProtection="1"/>
    <xf numFmtId="0" fontId="3" fillId="12" borderId="19" xfId="0" applyFont="1" applyFill="1" applyBorder="1" applyProtection="1"/>
    <xf numFmtId="0" fontId="3" fillId="12" borderId="18" xfId="0" applyFont="1" applyFill="1" applyBorder="1" applyProtection="1"/>
    <xf numFmtId="180" fontId="3" fillId="12" borderId="19" xfId="0" applyNumberFormat="1" applyFont="1" applyFill="1" applyBorder="1" applyProtection="1"/>
    <xf numFmtId="14" fontId="3" fillId="12" borderId="19" xfId="0" applyNumberFormat="1" applyFont="1" applyFill="1" applyBorder="1" applyProtection="1"/>
    <xf numFmtId="4" fontId="3" fillId="12" borderId="19" xfId="0" applyNumberFormat="1" applyFont="1" applyFill="1" applyBorder="1" applyProtection="1"/>
    <xf numFmtId="0" fontId="5" fillId="12" borderId="26" xfId="0" applyFont="1" applyFill="1" applyBorder="1" applyProtection="1"/>
    <xf numFmtId="0" fontId="3" fillId="12" borderId="18" xfId="0" applyFont="1" applyFill="1" applyBorder="1" applyAlignment="1" applyProtection="1">
      <alignment horizontal="center"/>
    </xf>
    <xf numFmtId="0" fontId="3" fillId="12" borderId="0" xfId="0" applyFont="1" applyFill="1" applyBorder="1" applyAlignment="1" applyProtection="1">
      <alignment horizontal="center"/>
    </xf>
    <xf numFmtId="0" fontId="3" fillId="12" borderId="19" xfId="0" applyFont="1" applyFill="1" applyBorder="1" applyAlignment="1" applyProtection="1">
      <alignment horizontal="center"/>
    </xf>
    <xf numFmtId="0" fontId="3" fillId="12" borderId="20" xfId="0" applyFont="1" applyFill="1" applyBorder="1" applyAlignment="1" applyProtection="1">
      <alignment horizontal="center"/>
    </xf>
    <xf numFmtId="0" fontId="3" fillId="12" borderId="25" xfId="0" applyFont="1" applyFill="1" applyBorder="1" applyAlignment="1" applyProtection="1">
      <alignment horizontal="center"/>
    </xf>
    <xf numFmtId="0" fontId="3" fillId="12" borderId="21" xfId="0" applyFont="1" applyFill="1" applyBorder="1" applyProtection="1"/>
    <xf numFmtId="43" fontId="0" fillId="12" borderId="0" xfId="1" applyFont="1" applyFill="1" applyAlignment="1" applyProtection="1">
      <alignment horizontal="right"/>
    </xf>
    <xf numFmtId="0" fontId="0" fillId="12" borderId="15" xfId="0" applyFill="1" applyBorder="1" applyAlignment="1" applyProtection="1">
      <alignment horizontal="right"/>
    </xf>
    <xf numFmtId="0" fontId="0" fillId="12" borderId="3" xfId="0" applyFill="1" applyBorder="1" applyProtection="1"/>
    <xf numFmtId="0" fontId="0" fillId="12" borderId="1" xfId="0" applyFill="1" applyBorder="1" applyProtection="1"/>
    <xf numFmtId="175" fontId="6" fillId="12" borderId="1" xfId="0" quotePrefix="1" applyNumberFormat="1" applyFont="1" applyFill="1" applyBorder="1" applyAlignment="1" applyProtection="1">
      <alignment horizontal="left"/>
    </xf>
    <xf numFmtId="14" fontId="0" fillId="12" borderId="1" xfId="0" quotePrefix="1" applyNumberFormat="1" applyFill="1" applyBorder="1" applyAlignment="1" applyProtection="1">
      <alignment horizontal="right"/>
    </xf>
    <xf numFmtId="43" fontId="0" fillId="12" borderId="1" xfId="0" quotePrefix="1" applyNumberFormat="1" applyFill="1" applyBorder="1" applyAlignment="1" applyProtection="1">
      <alignment horizontal="right"/>
    </xf>
    <xf numFmtId="43" fontId="0" fillId="12" borderId="1" xfId="0" applyNumberFormat="1" applyFill="1" applyBorder="1" applyAlignment="1" applyProtection="1">
      <alignment horizontal="right"/>
    </xf>
    <xf numFmtId="0" fontId="0" fillId="12" borderId="1" xfId="0" applyFill="1" applyBorder="1" applyAlignment="1" applyProtection="1">
      <alignment horizontal="right"/>
    </xf>
    <xf numFmtId="14" fontId="0" fillId="12" borderId="0" xfId="0" applyNumberFormat="1" applyFill="1" applyAlignment="1" applyProtection="1">
      <alignment horizontal="right"/>
    </xf>
    <xf numFmtId="0" fontId="0" fillId="12" borderId="0" xfId="0" applyFill="1" applyAlignment="1" applyProtection="1">
      <alignment horizontal="left"/>
    </xf>
    <xf numFmtId="0" fontId="0" fillId="12" borderId="0" xfId="0" applyFill="1" applyAlignment="1" applyProtection="1">
      <alignment horizontal="right"/>
    </xf>
    <xf numFmtId="0" fontId="0" fillId="12" borderId="0" xfId="0" applyNumberFormat="1" applyFill="1" applyProtection="1"/>
    <xf numFmtId="0" fontId="0" fillId="12" borderId="0" xfId="0" quotePrefix="1" applyFill="1" applyAlignment="1" applyProtection="1">
      <alignment horizontal="left"/>
    </xf>
    <xf numFmtId="0" fontId="8" fillId="12" borderId="0" xfId="0" applyFont="1" applyFill="1" applyProtection="1"/>
    <xf numFmtId="14" fontId="8" fillId="12" borderId="0" xfId="0" applyNumberFormat="1" applyFont="1" applyFill="1" applyBorder="1"/>
    <xf numFmtId="14" fontId="1" fillId="12" borderId="0" xfId="0" applyNumberFormat="1" applyFont="1" applyFill="1" applyBorder="1"/>
    <xf numFmtId="0" fontId="8" fillId="12" borderId="0" xfId="0" applyFont="1" applyFill="1"/>
    <xf numFmtId="10" fontId="1" fillId="12" borderId="0" xfId="3" applyNumberFormat="1" applyFont="1" applyFill="1" applyBorder="1"/>
    <xf numFmtId="164" fontId="1" fillId="12" borderId="0" xfId="0" applyNumberFormat="1" applyFont="1" applyFill="1" applyBorder="1"/>
    <xf numFmtId="43" fontId="0" fillId="12" borderId="0" xfId="0" applyNumberFormat="1" applyFill="1" applyProtection="1"/>
    <xf numFmtId="0" fontId="2" fillId="0" borderId="6" xfId="0" applyFont="1" applyBorder="1" applyAlignment="1" applyProtection="1">
      <alignment horizontal="left"/>
      <protection locked="0"/>
    </xf>
    <xf numFmtId="165" fontId="8" fillId="12" borderId="0" xfId="0" applyNumberFormat="1" applyFont="1" applyFill="1"/>
    <xf numFmtId="2" fontId="1" fillId="0" borderId="0" xfId="0" quotePrefix="1" applyNumberFormat="1" applyFont="1" applyFill="1" applyBorder="1"/>
    <xf numFmtId="0" fontId="29" fillId="15" borderId="27" xfId="0" applyFont="1" applyFill="1" applyBorder="1" applyAlignment="1" applyProtection="1"/>
    <xf numFmtId="0" fontId="30" fillId="14" borderId="28" xfId="0" applyFont="1" applyFill="1" applyBorder="1" applyAlignment="1" applyProtection="1"/>
    <xf numFmtId="0" fontId="31" fillId="14" borderId="0" xfId="0" applyFont="1" applyFill="1" applyAlignment="1" applyProtection="1"/>
    <xf numFmtId="0" fontId="24" fillId="0" borderId="0" xfId="0" applyFont="1"/>
    <xf numFmtId="0" fontId="2" fillId="0" borderId="0" xfId="0" applyFont="1" applyAlignment="1">
      <alignment horizontal="center" wrapText="1"/>
    </xf>
    <xf numFmtId="0" fontId="3" fillId="16" borderId="0" xfId="0" applyFont="1" applyFill="1" applyAlignment="1">
      <alignment vertical="top" wrapText="1"/>
    </xf>
    <xf numFmtId="0" fontId="7" fillId="16" borderId="0" xfId="2" applyFill="1" applyAlignment="1" applyProtection="1">
      <alignment vertical="top" wrapText="1"/>
    </xf>
    <xf numFmtId="14" fontId="0" fillId="16" borderId="0" xfId="0" applyNumberFormat="1" applyFill="1" applyAlignment="1">
      <alignment vertical="top" wrapText="1"/>
    </xf>
    <xf numFmtId="14" fontId="3" fillId="16" borderId="0" xfId="0" applyNumberFormat="1" applyFont="1" applyFill="1" applyAlignment="1">
      <alignment vertical="top" wrapText="1"/>
    </xf>
    <xf numFmtId="0" fontId="0" fillId="16" borderId="0" xfId="0" applyFill="1" applyAlignment="1">
      <alignment vertical="top" wrapText="1"/>
    </xf>
    <xf numFmtId="0" fontId="3" fillId="17" borderId="0" xfId="0" applyFont="1" applyFill="1" applyAlignment="1">
      <alignment vertical="top" wrapText="1"/>
    </xf>
    <xf numFmtId="0" fontId="7" fillId="17" borderId="0" xfId="2" applyFill="1" applyAlignment="1" applyProtection="1">
      <alignment vertical="top" wrapText="1"/>
    </xf>
    <xf numFmtId="0" fontId="0" fillId="17" borderId="0" xfId="0" applyFill="1" applyAlignment="1">
      <alignment vertical="top" wrapText="1"/>
    </xf>
    <xf numFmtId="14" fontId="3" fillId="17" borderId="0" xfId="0" applyNumberFormat="1" applyFont="1" applyFill="1" applyAlignment="1">
      <alignment vertical="top" wrapText="1"/>
    </xf>
    <xf numFmtId="0" fontId="3" fillId="18" borderId="0" xfId="0" applyFont="1" applyFill="1" applyAlignment="1">
      <alignment vertical="top" wrapText="1"/>
    </xf>
    <xf numFmtId="0" fontId="7" fillId="18" borderId="0" xfId="2" applyFill="1" applyAlignment="1" applyProtection="1">
      <alignment vertical="top" wrapText="1"/>
    </xf>
    <xf numFmtId="14" fontId="3" fillId="18" borderId="0" xfId="0" applyNumberFormat="1" applyFont="1" applyFill="1" applyAlignment="1">
      <alignment vertical="top" wrapText="1"/>
    </xf>
    <xf numFmtId="0" fontId="3" fillId="19" borderId="0" xfId="0" applyFont="1" applyFill="1" applyAlignment="1">
      <alignment vertical="top" wrapText="1"/>
    </xf>
    <xf numFmtId="0" fontId="7" fillId="19" borderId="0" xfId="2" applyFill="1" applyAlignment="1" applyProtection="1">
      <alignment wrapText="1"/>
    </xf>
    <xf numFmtId="14" fontId="3" fillId="19" borderId="0" xfId="0" applyNumberFormat="1" applyFont="1" applyFill="1" applyAlignment="1">
      <alignment vertical="top" wrapText="1"/>
    </xf>
    <xf numFmtId="0" fontId="3" fillId="20" borderId="0" xfId="0" applyFont="1" applyFill="1" applyAlignment="1">
      <alignment vertical="top" wrapText="1"/>
    </xf>
    <xf numFmtId="0" fontId="7" fillId="20" borderId="0" xfId="2" applyFill="1" applyAlignment="1" applyProtection="1">
      <alignment vertical="top" wrapText="1"/>
    </xf>
    <xf numFmtId="14" fontId="3" fillId="20" borderId="0" xfId="0" applyNumberFormat="1" applyFont="1" applyFill="1" applyAlignment="1">
      <alignment vertical="top" wrapText="1"/>
    </xf>
    <xf numFmtId="0" fontId="3" fillId="21" borderId="0" xfId="0" applyFont="1" applyFill="1" applyAlignment="1">
      <alignment vertical="top" wrapText="1"/>
    </xf>
    <xf numFmtId="0" fontId="7" fillId="21" borderId="0" xfId="2" applyFill="1" applyAlignment="1" applyProtection="1">
      <alignment vertical="top" wrapText="1"/>
    </xf>
    <xf numFmtId="14" fontId="3" fillId="21" borderId="0" xfId="0" applyNumberFormat="1" applyFont="1" applyFill="1" applyAlignment="1">
      <alignment vertical="top" wrapText="1"/>
    </xf>
    <xf numFmtId="0" fontId="3" fillId="22" borderId="0" xfId="0" applyFont="1" applyFill="1" applyAlignment="1">
      <alignment vertical="top" wrapText="1"/>
    </xf>
    <xf numFmtId="0" fontId="7" fillId="22" borderId="0" xfId="2" applyFill="1" applyAlignment="1" applyProtection="1">
      <alignment vertical="top" wrapText="1"/>
    </xf>
    <xf numFmtId="14" fontId="3" fillId="22" borderId="0" xfId="0" applyNumberFormat="1" applyFont="1" applyFill="1" applyAlignment="1">
      <alignment vertical="top" wrapText="1"/>
    </xf>
    <xf numFmtId="0" fontId="7" fillId="19" borderId="0" xfId="2" applyFill="1" applyAlignment="1" applyProtection="1">
      <alignment vertical="top" wrapText="1"/>
    </xf>
    <xf numFmtId="0" fontId="3" fillId="23" borderId="0" xfId="0" applyFont="1" applyFill="1" applyAlignment="1">
      <alignment vertical="top" wrapText="1"/>
    </xf>
    <xf numFmtId="0" fontId="7" fillId="23" borderId="0" xfId="2" applyFill="1" applyAlignment="1" applyProtection="1">
      <alignment vertical="top" wrapText="1"/>
    </xf>
    <xf numFmtId="14" fontId="3" fillId="23" borderId="0" xfId="0" applyNumberFormat="1" applyFont="1" applyFill="1" applyAlignment="1">
      <alignment vertical="top" wrapText="1"/>
    </xf>
    <xf numFmtId="0" fontId="3" fillId="24" borderId="0" xfId="0" applyFont="1" applyFill="1" applyAlignment="1">
      <alignment vertical="top" wrapText="1"/>
    </xf>
    <xf numFmtId="0" fontId="7" fillId="24" borderId="0" xfId="2" applyFill="1" applyAlignment="1" applyProtection="1">
      <alignment vertical="top" wrapText="1"/>
    </xf>
    <xf numFmtId="14" fontId="3" fillId="24" borderId="0" xfId="0" applyNumberFormat="1" applyFont="1" applyFill="1" applyAlignment="1">
      <alignment vertical="top" wrapText="1"/>
    </xf>
    <xf numFmtId="0" fontId="3" fillId="25" borderId="0" xfId="0" applyFont="1" applyFill="1" applyAlignment="1">
      <alignment vertical="top" wrapText="1"/>
    </xf>
    <xf numFmtId="0" fontId="7" fillId="25" borderId="0" xfId="2" applyFill="1" applyAlignment="1" applyProtection="1">
      <alignment vertical="top" wrapText="1"/>
    </xf>
    <xf numFmtId="14" fontId="3" fillId="25" borderId="0" xfId="0" applyNumberFormat="1" applyFont="1" applyFill="1" applyAlignment="1">
      <alignment vertical="top" wrapText="1"/>
    </xf>
    <xf numFmtId="0" fontId="3" fillId="26" borderId="0" xfId="0" applyFont="1" applyFill="1" applyAlignment="1">
      <alignment vertical="top" wrapText="1"/>
    </xf>
    <xf numFmtId="0" fontId="7" fillId="26" borderId="0" xfId="2" applyFill="1" applyAlignment="1" applyProtection="1">
      <alignment vertical="top" wrapText="1"/>
    </xf>
    <xf numFmtId="14" fontId="3" fillId="26" borderId="0" xfId="0" applyNumberFormat="1" applyFont="1" applyFill="1" applyAlignment="1">
      <alignment vertical="top" wrapText="1"/>
    </xf>
    <xf numFmtId="0" fontId="3" fillId="27" borderId="0" xfId="0" applyFont="1" applyFill="1" applyAlignment="1">
      <alignment vertical="top" wrapText="1"/>
    </xf>
    <xf numFmtId="0" fontId="7" fillId="27" borderId="0" xfId="2" applyFill="1" applyAlignment="1" applyProtection="1">
      <alignment vertical="top" wrapText="1"/>
    </xf>
    <xf numFmtId="14" fontId="3" fillId="27" borderId="0" xfId="0" applyNumberFormat="1" applyFont="1" applyFill="1" applyAlignment="1">
      <alignment vertical="top" wrapText="1"/>
    </xf>
    <xf numFmtId="0" fontId="0" fillId="27" borderId="0" xfId="0" applyFill="1"/>
    <xf numFmtId="0" fontId="3" fillId="28" borderId="0" xfId="0" applyFont="1" applyFill="1" applyAlignment="1">
      <alignment vertical="top" wrapText="1"/>
    </xf>
    <xf numFmtId="0" fontId="7" fillId="28" borderId="0" xfId="2" applyFill="1" applyAlignment="1" applyProtection="1">
      <alignment vertical="top" wrapText="1"/>
    </xf>
    <xf numFmtId="14" fontId="3" fillId="28" borderId="0" xfId="0" applyNumberFormat="1" applyFont="1" applyFill="1" applyAlignment="1">
      <alignment vertical="top" wrapText="1"/>
    </xf>
    <xf numFmtId="0" fontId="3" fillId="29" borderId="0" xfId="0" applyFont="1" applyFill="1" applyAlignment="1">
      <alignment vertical="top" wrapText="1"/>
    </xf>
    <xf numFmtId="0" fontId="7" fillId="29" borderId="0" xfId="2" applyFill="1" applyAlignment="1" applyProtection="1">
      <alignment vertical="top" wrapText="1"/>
    </xf>
    <xf numFmtId="14" fontId="3" fillId="29" borderId="0" xfId="0" applyNumberFormat="1" applyFont="1" applyFill="1" applyAlignment="1">
      <alignment vertical="top" wrapText="1"/>
    </xf>
    <xf numFmtId="0" fontId="3" fillId="30" borderId="0" xfId="0" applyFont="1" applyFill="1" applyAlignment="1">
      <alignment vertical="top" wrapText="1"/>
    </xf>
    <xf numFmtId="0" fontId="7" fillId="30" borderId="0" xfId="2" applyFill="1" applyAlignment="1" applyProtection="1">
      <alignment vertical="top" wrapText="1"/>
    </xf>
    <xf numFmtId="14" fontId="3" fillId="30" borderId="0" xfId="0" applyNumberFormat="1" applyFont="1" applyFill="1" applyAlignment="1">
      <alignment vertical="top" wrapText="1"/>
    </xf>
    <xf numFmtId="0" fontId="3" fillId="31" borderId="0" xfId="0" applyFont="1" applyFill="1" applyAlignment="1">
      <alignment vertical="top" wrapText="1"/>
    </xf>
    <xf numFmtId="0" fontId="7" fillId="31" borderId="0" xfId="2" applyFill="1" applyAlignment="1" applyProtection="1">
      <alignment vertical="top" wrapText="1"/>
    </xf>
    <xf numFmtId="14" fontId="3" fillId="31" borderId="0" xfId="0" applyNumberFormat="1" applyFont="1" applyFill="1" applyAlignment="1">
      <alignment vertical="top" wrapText="1"/>
    </xf>
    <xf numFmtId="0" fontId="3" fillId="32" borderId="0" xfId="0" applyFont="1" applyFill="1" applyAlignment="1">
      <alignment vertical="top" wrapText="1"/>
    </xf>
    <xf numFmtId="0" fontId="7" fillId="32" borderId="0" xfId="2" applyFill="1" applyAlignment="1" applyProtection="1">
      <alignment vertical="top" wrapText="1"/>
    </xf>
    <xf numFmtId="14" fontId="3" fillId="32" borderId="0" xfId="0" applyNumberFormat="1" applyFont="1" applyFill="1" applyAlignment="1">
      <alignment vertical="top" wrapText="1"/>
    </xf>
    <xf numFmtId="0" fontId="7" fillId="0" borderId="0" xfId="2" applyAlignment="1" applyProtection="1"/>
    <xf numFmtId="0" fontId="0" fillId="33" borderId="0" xfId="0" applyFill="1"/>
    <xf numFmtId="0" fontId="7" fillId="33" borderId="0" xfId="2" applyFill="1" applyAlignment="1" applyProtection="1"/>
    <xf numFmtId="14" fontId="0" fillId="33" borderId="0" xfId="0" applyNumberFormat="1" applyFill="1"/>
    <xf numFmtId="0" fontId="0" fillId="17" borderId="0" xfId="0" applyFill="1"/>
    <xf numFmtId="0" fontId="3" fillId="17" borderId="0" xfId="0" applyFont="1" applyFill="1"/>
    <xf numFmtId="0" fontId="7" fillId="17" borderId="0" xfId="2" applyFill="1" applyAlignment="1" applyProtection="1"/>
    <xf numFmtId="14" fontId="0" fillId="17" borderId="0" xfId="0" applyNumberFormat="1" applyFill="1"/>
    <xf numFmtId="2" fontId="0" fillId="6" borderId="0" xfId="0" quotePrefix="1" applyNumberFormat="1" applyFill="1"/>
    <xf numFmtId="0" fontId="0" fillId="34" borderId="0" xfId="0" applyFill="1"/>
    <xf numFmtId="0" fontId="7" fillId="34" borderId="0" xfId="2" applyFill="1" applyAlignment="1" applyProtection="1"/>
    <xf numFmtId="14" fontId="0" fillId="34" borderId="0" xfId="0" applyNumberFormat="1" applyFill="1"/>
    <xf numFmtId="0" fontId="3" fillId="31" borderId="0" xfId="0" applyFont="1" applyFill="1"/>
    <xf numFmtId="0" fontId="7" fillId="31" borderId="0" xfId="2" applyFill="1" applyAlignment="1" applyProtection="1"/>
    <xf numFmtId="0" fontId="0" fillId="31" borderId="0" xfId="0" applyFill="1"/>
    <xf numFmtId="14" fontId="0" fillId="31" borderId="0" xfId="0" applyNumberFormat="1" applyFill="1"/>
    <xf numFmtId="0" fontId="3" fillId="32" borderId="0" xfId="0" applyFont="1" applyFill="1"/>
    <xf numFmtId="0" fontId="7" fillId="32" borderId="0" xfId="2" applyFill="1" applyAlignment="1" applyProtection="1"/>
    <xf numFmtId="0" fontId="0" fillId="32" borderId="0" xfId="0" applyFill="1"/>
    <xf numFmtId="14" fontId="0" fillId="32" borderId="0" xfId="0" applyNumberFormat="1" applyFill="1"/>
    <xf numFmtId="0" fontId="3" fillId="35" borderId="0" xfId="0" applyFont="1" applyFill="1"/>
    <xf numFmtId="0" fontId="0" fillId="35" borderId="0" xfId="0" applyFill="1"/>
    <xf numFmtId="0" fontId="7" fillId="35" borderId="0" xfId="2" applyFill="1" applyAlignment="1" applyProtection="1"/>
    <xf numFmtId="14" fontId="0" fillId="35" borderId="0" xfId="0" applyNumberFormat="1" applyFill="1"/>
    <xf numFmtId="0" fontId="3" fillId="36" borderId="0" xfId="0" applyFont="1" applyFill="1"/>
    <xf numFmtId="0" fontId="7" fillId="36" borderId="0" xfId="2" applyFill="1" applyAlignment="1" applyProtection="1"/>
    <xf numFmtId="0" fontId="0" fillId="36" borderId="0" xfId="0" applyFill="1"/>
    <xf numFmtId="14" fontId="0" fillId="36" borderId="0" xfId="0" applyNumberFormat="1" applyFill="1"/>
    <xf numFmtId="0" fontId="0" fillId="37" borderId="0" xfId="0" applyFill="1"/>
    <xf numFmtId="0" fontId="7" fillId="37" borderId="0" xfId="2" applyFill="1" applyAlignment="1" applyProtection="1"/>
    <xf numFmtId="14" fontId="0" fillId="37" borderId="0" xfId="0" applyNumberFormat="1" applyFill="1"/>
    <xf numFmtId="0" fontId="0" fillId="38" borderId="0" xfId="0" applyFill="1"/>
    <xf numFmtId="0" fontId="3" fillId="38" borderId="0" xfId="0" applyFont="1" applyFill="1"/>
    <xf numFmtId="0" fontId="7" fillId="38" borderId="0" xfId="2" applyFill="1" applyAlignment="1" applyProtection="1"/>
    <xf numFmtId="14" fontId="0" fillId="38" borderId="0" xfId="0" applyNumberFormat="1" applyFill="1"/>
    <xf numFmtId="0" fontId="3" fillId="33" borderId="0" xfId="0" applyFont="1" applyFill="1"/>
    <xf numFmtId="0" fontId="7" fillId="27" borderId="0" xfId="2" applyFill="1" applyAlignment="1" applyProtection="1"/>
    <xf numFmtId="0" fontId="3" fillId="27" borderId="0" xfId="0" applyFont="1" applyFill="1"/>
    <xf numFmtId="14" fontId="0" fillId="27" borderId="0" xfId="0" applyNumberFormat="1" applyFill="1"/>
    <xf numFmtId="0" fontId="3" fillId="34" borderId="0" xfId="0" applyFont="1" applyFill="1"/>
    <xf numFmtId="0" fontId="0" fillId="25" borderId="0" xfId="0" applyFill="1"/>
    <xf numFmtId="0" fontId="7" fillId="25" borderId="0" xfId="2" applyFill="1" applyAlignment="1" applyProtection="1"/>
    <xf numFmtId="14" fontId="0" fillId="25" borderId="0" xfId="0" applyNumberFormat="1" applyFill="1"/>
    <xf numFmtId="0" fontId="3" fillId="25" borderId="0" xfId="0" applyFont="1" applyFill="1"/>
    <xf numFmtId="0" fontId="1" fillId="29" borderId="0" xfId="0" applyFont="1" applyFill="1"/>
    <xf numFmtId="0" fontId="7" fillId="29" borderId="0" xfId="2" applyFill="1" applyAlignment="1" applyProtection="1"/>
    <xf numFmtId="0" fontId="0" fillId="29" borderId="0" xfId="0" applyFill="1"/>
    <xf numFmtId="14" fontId="0" fillId="29" borderId="0" xfId="0" applyNumberFormat="1" applyFill="1"/>
    <xf numFmtId="0" fontId="1" fillId="17" borderId="0" xfId="0" applyFont="1" applyFill="1"/>
    <xf numFmtId="14" fontId="1" fillId="17" borderId="0" xfId="0" applyNumberFormat="1" applyFont="1" applyFill="1"/>
    <xf numFmtId="0" fontId="0" fillId="30" borderId="0" xfId="0" applyFill="1"/>
    <xf numFmtId="0" fontId="1" fillId="30" borderId="0" xfId="0" applyFont="1" applyFill="1"/>
    <xf numFmtId="0" fontId="7" fillId="30" borderId="0" xfId="2" applyFill="1" applyAlignment="1" applyProtection="1"/>
    <xf numFmtId="14" fontId="0" fillId="30" borderId="0" xfId="0" applyNumberFormat="1" applyFill="1"/>
    <xf numFmtId="0" fontId="0" fillId="39" borderId="0" xfId="0" applyFill="1"/>
    <xf numFmtId="0" fontId="1" fillId="39" borderId="0" xfId="0" applyFont="1" applyFill="1"/>
    <xf numFmtId="0" fontId="7" fillId="39" borderId="0" xfId="2" applyFill="1" applyAlignment="1" applyProtection="1"/>
    <xf numFmtId="14" fontId="0" fillId="39" borderId="0" xfId="0" applyNumberFormat="1" applyFill="1"/>
    <xf numFmtId="0" fontId="1" fillId="38" borderId="0" xfId="0" applyFont="1" applyFill="1"/>
    <xf numFmtId="0" fontId="0" fillId="16" borderId="0" xfId="0" applyFill="1"/>
    <xf numFmtId="0" fontId="1" fillId="16" borderId="0" xfId="0" applyFont="1" applyFill="1"/>
    <xf numFmtId="0" fontId="7" fillId="16" borderId="0" xfId="2" applyFill="1" applyAlignment="1" applyProtection="1"/>
    <xf numFmtId="14" fontId="0" fillId="16" borderId="0" xfId="0" applyNumberFormat="1" applyFill="1"/>
    <xf numFmtId="0" fontId="1" fillId="25" borderId="0" xfId="0" applyFont="1" applyFill="1"/>
    <xf numFmtId="0" fontId="1" fillId="40" borderId="0" xfId="0" applyFont="1" applyFill="1"/>
    <xf numFmtId="0" fontId="7" fillId="40" borderId="0" xfId="2" applyFill="1" applyAlignment="1" applyProtection="1"/>
    <xf numFmtId="0" fontId="0" fillId="40" borderId="0" xfId="0" applyFill="1"/>
    <xf numFmtId="14" fontId="0" fillId="40" borderId="0" xfId="0" applyNumberFormat="1" applyFill="1"/>
    <xf numFmtId="0" fontId="1" fillId="33" borderId="0" xfId="0" applyFont="1" applyFill="1"/>
    <xf numFmtId="0" fontId="1" fillId="41" borderId="0" xfId="0" applyFont="1" applyFill="1"/>
    <xf numFmtId="0" fontId="7" fillId="41" borderId="0" xfId="2" applyFill="1" applyAlignment="1" applyProtection="1"/>
    <xf numFmtId="0" fontId="0" fillId="41" borderId="0" xfId="0" applyFill="1"/>
    <xf numFmtId="14" fontId="0" fillId="41" borderId="0" xfId="0" applyNumberFormat="1" applyFill="1"/>
    <xf numFmtId="0" fontId="1" fillId="42" borderId="0" xfId="0" applyFont="1" applyFill="1"/>
    <xf numFmtId="0" fontId="7" fillId="42" borderId="0" xfId="2" applyFill="1" applyAlignment="1" applyProtection="1"/>
    <xf numFmtId="0" fontId="0" fillId="42" borderId="0" xfId="0" applyFill="1"/>
    <xf numFmtId="14" fontId="0" fillId="42" borderId="0" xfId="0" applyNumberFormat="1" applyFill="1"/>
    <xf numFmtId="0" fontId="0" fillId="43" borderId="0" xfId="0" applyFill="1"/>
    <xf numFmtId="0" fontId="7" fillId="43" borderId="0" xfId="2" applyFill="1" applyAlignment="1" applyProtection="1"/>
    <xf numFmtId="0" fontId="1" fillId="43" borderId="0" xfId="0" applyFont="1" applyFill="1"/>
    <xf numFmtId="14" fontId="0" fillId="43" borderId="0" xfId="0" applyNumberFormat="1" applyFill="1"/>
    <xf numFmtId="0" fontId="1" fillId="44" borderId="0" xfId="0" applyFont="1" applyFill="1"/>
    <xf numFmtId="0" fontId="7" fillId="44" borderId="0" xfId="2" applyFill="1" applyAlignment="1" applyProtection="1"/>
    <xf numFmtId="0" fontId="0" fillId="44" borderId="0" xfId="0" applyFill="1"/>
    <xf numFmtId="14" fontId="0" fillId="44" borderId="0" xfId="0" applyNumberFormat="1" applyFill="1"/>
    <xf numFmtId="0" fontId="1" fillId="18" borderId="0" xfId="0" applyFont="1" applyFill="1" applyAlignment="1">
      <alignment vertical="top" wrapText="1"/>
    </xf>
    <xf numFmtId="15" fontId="1" fillId="18" borderId="0" xfId="0" applyNumberFormat="1" applyFont="1" applyFill="1" applyAlignment="1">
      <alignment vertical="top" wrapText="1"/>
    </xf>
    <xf numFmtId="0" fontId="33" fillId="18" borderId="0" xfId="0" applyFont="1" applyFill="1" applyAlignment="1">
      <alignment vertical="top"/>
    </xf>
    <xf numFmtId="0" fontId="34" fillId="18" borderId="0" xfId="0" applyFont="1" applyFill="1" applyAlignment="1">
      <alignment vertical="top"/>
    </xf>
    <xf numFmtId="0" fontId="7" fillId="18" borderId="0" xfId="2" applyFill="1" applyAlignment="1" applyProtection="1"/>
    <xf numFmtId="0" fontId="1" fillId="0" borderId="0" xfId="0" applyFont="1" applyBorder="1" applyAlignment="1" applyProtection="1">
      <alignment horizontal="right"/>
    </xf>
    <xf numFmtId="0" fontId="7" fillId="0" borderId="0" xfId="2" applyFill="1" applyAlignment="1" applyProtection="1"/>
    <xf numFmtId="0" fontId="1" fillId="0" borderId="0" xfId="0" applyFont="1" applyFill="1"/>
    <xf numFmtId="14" fontId="0" fillId="0" borderId="0" xfId="0" applyNumberFormat="1" applyFill="1"/>
    <xf numFmtId="0" fontId="0" fillId="0" borderId="0" xfId="0" applyFill="1" applyAlignment="1" applyProtection="1">
      <alignment wrapText="1"/>
    </xf>
    <xf numFmtId="0" fontId="0" fillId="0" borderId="0" xfId="0" applyFill="1" applyAlignment="1">
      <alignment wrapText="1"/>
    </xf>
    <xf numFmtId="0" fontId="6" fillId="7" borderId="2" xfId="0" applyFont="1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14" fillId="0" borderId="10" xfId="0" applyNumberFormat="1" applyFont="1" applyBorder="1" applyAlignment="1" applyProtection="1">
      <alignment horizontal="center" wrapText="1" shrinkToFit="1"/>
    </xf>
    <xf numFmtId="49" fontId="14" fillId="0" borderId="10" xfId="0" applyNumberFormat="1" applyFont="1" applyBorder="1" applyAlignment="1" applyProtection="1">
      <alignment horizontal="center" wrapText="1"/>
    </xf>
    <xf numFmtId="167" fontId="6" fillId="7" borderId="2" xfId="0" applyNumberFormat="1" applyFont="1" applyFill="1" applyBorder="1" applyAlignment="1" applyProtection="1">
      <alignment horizontal="left"/>
      <protection locked="0"/>
    </xf>
    <xf numFmtId="0" fontId="0" fillId="0" borderId="8" xfId="0" applyBorder="1" applyAlignment="1" applyProtection="1">
      <protection locked="0"/>
    </xf>
    <xf numFmtId="0" fontId="0" fillId="0" borderId="0" xfId="0" applyFill="1" applyBorder="1" applyAlignment="1" applyProtection="1">
      <alignment wrapText="1"/>
    </xf>
    <xf numFmtId="0" fontId="0" fillId="0" borderId="0" xfId="0" applyAlignment="1">
      <alignment wrapText="1"/>
    </xf>
    <xf numFmtId="0" fontId="14" fillId="0" borderId="0" xfId="0" applyNumberFormat="1" applyFont="1" applyBorder="1" applyAlignment="1" applyProtection="1">
      <alignment wrapText="1"/>
    </xf>
    <xf numFmtId="0" fontId="0" fillId="0" borderId="10" xfId="0" applyBorder="1" applyAlignment="1">
      <alignment wrapText="1"/>
    </xf>
    <xf numFmtId="0" fontId="14" fillId="0" borderId="0" xfId="0" applyFont="1" applyAlignment="1" applyProtection="1">
      <alignment wrapText="1"/>
    </xf>
    <xf numFmtId="2" fontId="2" fillId="0" borderId="0" xfId="0" applyNumberFormat="1" applyFont="1" applyBorder="1" applyAlignment="1" applyProtection="1">
      <alignment horizontal="center" wrapText="1"/>
    </xf>
    <xf numFmtId="0" fontId="2" fillId="4" borderId="2" xfId="0" applyFont="1" applyFill="1" applyBorder="1" applyAlignment="1" applyProtection="1">
      <alignment horizontal="center" wrapText="1"/>
    </xf>
    <xf numFmtId="0" fontId="0" fillId="0" borderId="3" xfId="0" applyBorder="1" applyAlignment="1" applyProtection="1">
      <alignment horizontal="center" wrapText="1"/>
    </xf>
    <xf numFmtId="0" fontId="14" fillId="0" borderId="10" xfId="0" applyFont="1" applyBorder="1" applyAlignment="1" applyProtection="1">
      <alignment wrapText="1"/>
    </xf>
    <xf numFmtId="0" fontId="0" fillId="0" borderId="10" xfId="0" applyBorder="1" applyAlignment="1" applyProtection="1">
      <alignment wrapText="1"/>
    </xf>
    <xf numFmtId="0" fontId="14" fillId="0" borderId="10" xfId="0" applyFont="1" applyBorder="1" applyAlignment="1" applyProtection="1">
      <alignment vertical="top" wrapText="1"/>
    </xf>
    <xf numFmtId="0" fontId="0" fillId="0" borderId="10" xfId="0" applyBorder="1" applyAlignment="1" applyProtection="1">
      <alignment vertical="top" wrapText="1"/>
    </xf>
    <xf numFmtId="0" fontId="18" fillId="9" borderId="6" xfId="0" applyFont="1" applyFill="1" applyBorder="1" applyAlignment="1" applyProtection="1">
      <alignment horizontal="left" wrapText="1"/>
    </xf>
    <xf numFmtId="0" fontId="18" fillId="9" borderId="0" xfId="0" applyFont="1" applyFill="1" applyBorder="1" applyAlignment="1" applyProtection="1">
      <alignment horizontal="left" wrapText="1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66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42"/>
      </font>
      <fill>
        <patternFill>
          <bgColor indexed="42"/>
        </patternFill>
      </fill>
    </dxf>
    <dxf>
      <fill>
        <patternFill>
          <bgColor indexed="46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 patternType="solid">
          <bgColor indexed="9"/>
        </patternFill>
      </fill>
      <border>
        <left/>
        <right/>
        <top/>
        <bottom/>
      </border>
    </dxf>
    <dxf>
      <fill>
        <patternFill patternType="solid">
          <bgColor indexed="46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</dxf>
    <dxf>
      <fill>
        <patternFill patternType="solid">
          <bgColor indexed="46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42"/>
      </font>
      <fill>
        <patternFill>
          <bgColor indexed="42"/>
        </patternFill>
      </fill>
    </dxf>
    <dxf>
      <font>
        <condense val="0"/>
        <extend val="0"/>
        <color indexed="42"/>
      </font>
      <fill>
        <patternFill>
          <bgColor indexed="42"/>
        </patternFill>
      </fill>
    </dxf>
    <dxf>
      <font>
        <condense val="0"/>
        <extend val="0"/>
        <color indexed="9"/>
      </font>
      <fill>
        <patternFill patternType="solid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solid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solid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42"/>
      </font>
      <fill>
        <patternFill>
          <bgColor indexed="42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42"/>
      </font>
      <fill>
        <patternFill>
          <bgColor indexed="42"/>
        </patternFill>
      </fill>
    </dxf>
    <dxf>
      <font>
        <condense val="0"/>
        <extend val="0"/>
        <color indexed="42"/>
      </font>
      <fill>
        <patternFill>
          <bgColor indexed="42"/>
        </patternFill>
      </fill>
    </dxf>
    <dxf>
      <fill>
        <patternFill patternType="solid">
          <bgColor indexed="46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fill>
        <patternFill patternType="solid">
          <bgColor indexed="65"/>
        </patternFill>
      </fill>
      <border>
        <left/>
        <right/>
        <top/>
        <bottom/>
      </border>
    </dxf>
    <dxf>
      <fill>
        <patternFill>
          <bgColor indexed="46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indexed="65"/>
        </patternFill>
      </fill>
      <border>
        <left/>
        <right/>
        <top/>
        <bottom/>
      </border>
    </dxf>
    <dxf>
      <fill>
        <patternFill patternType="solid">
          <bgColor indexed="65"/>
        </patternFill>
      </fill>
      <border>
        <left/>
        <right/>
        <top/>
        <bottom/>
      </border>
    </dxf>
    <dxf>
      <fill>
        <patternFill>
          <bgColor indexed="46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6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6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>
          <bgColor indexed="40"/>
        </patternFill>
      </fill>
    </dxf>
    <dxf>
      <fill>
        <patternFill patternType="solid">
          <bgColor indexed="65"/>
        </patternFill>
      </fill>
      <border>
        <left/>
        <right/>
        <top/>
        <bottom/>
      </border>
    </dxf>
    <dxf>
      <fill>
        <patternFill patternType="solid">
          <bgColor indexed="46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indexed="46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indexed="65"/>
        </patternFill>
      </fill>
      <border>
        <left/>
        <right/>
        <top/>
        <bottom/>
      </border>
    </dxf>
    <dxf>
      <fill>
        <patternFill patternType="solid">
          <bgColor indexed="65"/>
        </patternFill>
      </fill>
      <border>
        <left/>
        <right/>
        <top/>
        <bottom/>
      </border>
    </dxf>
    <dxf>
      <font>
        <condense val="0"/>
        <extend val="0"/>
        <color auto="1"/>
      </font>
      <fill>
        <patternFill patternType="solid">
          <bgColor indexed="65"/>
        </patternFill>
      </fill>
      <border>
        <left/>
        <right/>
        <top/>
        <bottom/>
      </border>
    </dxf>
    <dxf>
      <font>
        <b val="0"/>
        <i val="0"/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solid">
          <bgColor indexed="65"/>
        </patternFill>
      </fill>
      <border>
        <left/>
        <right style="thin">
          <color indexed="64"/>
        </right>
        <top/>
        <bottom/>
      </border>
    </dxf>
    <dxf>
      <font>
        <condense val="0"/>
        <extend val="0"/>
        <color indexed="8"/>
      </font>
      <fill>
        <patternFill patternType="solid"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indexed="65"/>
        </patternFill>
      </fill>
      <border>
        <left/>
        <right style="thin">
          <color indexed="64"/>
        </right>
        <top/>
        <bottom/>
      </border>
    </dxf>
    <dxf>
      <font>
        <b/>
        <i val="0"/>
        <condense val="0"/>
        <extend val="0"/>
        <u/>
      </font>
    </dxf>
    <dxf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1097280</xdr:colOff>
          <xdr:row>1</xdr:row>
          <xdr:rowOff>38100</xdr:rowOff>
        </xdr:from>
        <xdr:to>
          <xdr:col>6</xdr:col>
          <xdr:colOff>365760</xdr:colOff>
          <xdr:row>4</xdr:row>
          <xdr:rowOff>30480</xdr:rowOff>
        </xdr:to>
        <xdr:sp macro="" textlink="">
          <xdr:nvSpPr>
            <xdr:cNvPr id="3418" name="Button 346" hidden="1">
              <a:extLst>
                <a:ext uri="{63B3BB69-23CF-44E3-9099-C40C66FF867C}">
                  <a14:compatExt spid="_x0000_s3418"/>
                </a:ext>
                <a:ext uri="{FF2B5EF4-FFF2-40B4-BE49-F238E27FC236}">
                  <a16:creationId xmlns:a16="http://schemas.microsoft.com/office/drawing/2014/main" id="{00000000-0008-0000-0400-00005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New Calculation - Clear all data entry cells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46</xdr:row>
          <xdr:rowOff>68580</xdr:rowOff>
        </xdr:from>
        <xdr:to>
          <xdr:col>6</xdr:col>
          <xdr:colOff>0</xdr:colOff>
          <xdr:row>47</xdr:row>
          <xdr:rowOff>60960</xdr:rowOff>
        </xdr:to>
        <xdr:sp macro="" textlink="">
          <xdr:nvSpPr>
            <xdr:cNvPr id="3573" name="Button 501" hidden="1">
              <a:extLst>
                <a:ext uri="{63B3BB69-23CF-44E3-9099-C40C66FF867C}">
                  <a14:compatExt spid="_x0000_s3573"/>
                </a:ext>
                <a:ext uri="{FF2B5EF4-FFF2-40B4-BE49-F238E27FC236}">
                  <a16:creationId xmlns:a16="http://schemas.microsoft.com/office/drawing/2014/main" id="{00000000-0008-0000-0400-0000F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 up to this point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22860</xdr:colOff>
          <xdr:row>77</xdr:row>
          <xdr:rowOff>571500</xdr:rowOff>
        </xdr:from>
        <xdr:to>
          <xdr:col>5</xdr:col>
          <xdr:colOff>1973580</xdr:colOff>
          <xdr:row>79</xdr:row>
          <xdr:rowOff>0</xdr:rowOff>
        </xdr:to>
        <xdr:sp macro="" textlink="">
          <xdr:nvSpPr>
            <xdr:cNvPr id="3576" name="Button 504" hidden="1">
              <a:extLst>
                <a:ext uri="{63B3BB69-23CF-44E3-9099-C40C66FF867C}">
                  <a14:compatExt spid="_x0000_s3576"/>
                </a:ext>
                <a:ext uri="{FF2B5EF4-FFF2-40B4-BE49-F238E27FC236}">
                  <a16:creationId xmlns:a16="http://schemas.microsoft.com/office/drawing/2014/main" id="{00000000-0008-0000-0400-0000F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 up to this point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68580</xdr:colOff>
          <xdr:row>92</xdr:row>
          <xdr:rowOff>0</xdr:rowOff>
        </xdr:from>
        <xdr:to>
          <xdr:col>5</xdr:col>
          <xdr:colOff>1935480</xdr:colOff>
          <xdr:row>93</xdr:row>
          <xdr:rowOff>0</xdr:rowOff>
        </xdr:to>
        <xdr:sp macro="" textlink="">
          <xdr:nvSpPr>
            <xdr:cNvPr id="3577" name="Button 505" hidden="1">
              <a:extLst>
                <a:ext uri="{63B3BB69-23CF-44E3-9099-C40C66FF867C}">
                  <a14:compatExt spid="_x0000_s3577"/>
                </a:ext>
                <a:ext uri="{FF2B5EF4-FFF2-40B4-BE49-F238E27FC236}">
                  <a16:creationId xmlns:a16="http://schemas.microsoft.com/office/drawing/2014/main" id="{00000000-0008-0000-0400-0000F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 up to this point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file:///C:\Users\mujahid\AppData\Local\Microsoft\Windows\Temporary%20Internet%20Files\Content.Outlook\May\2014\_Previous%20version\Preston_TPS_July%202014.xls" TargetMode="External"/><Relationship Id="rId21" Type="http://schemas.openxmlformats.org/officeDocument/2006/relationships/hyperlink" Target="file:///C:\Users\mujahid\AppData\Local\Microsoft\Windows\Temporary%20Internet%20Files\Content.Outlook\May\2014\_Previous%20version\Preston_TPS_March%202014.xls" TargetMode="External"/><Relationship Id="rId42" Type="http://schemas.openxmlformats.org/officeDocument/2006/relationships/hyperlink" Target="file:///C:\Users\mujahid\AppData\Local\Microsoft\Windows\Temporary%20Internet%20Files\Content.Outlook\January\Preston_TPS_November%202015.xls" TargetMode="External"/><Relationship Id="rId47" Type="http://schemas.openxmlformats.org/officeDocument/2006/relationships/hyperlink" Target="file:///C:\Users\mujahid\AppData\Local\Microsoft\Windows\Temporary%20Internet%20Files\Content.Outlook\May\Preston_TPS_April%202016.xlsm" TargetMode="External"/><Relationship Id="rId63" Type="http://schemas.openxmlformats.org/officeDocument/2006/relationships/hyperlink" Target="Preston%20TPS%20July%202017.xlsm" TargetMode="External"/><Relationship Id="rId68" Type="http://schemas.openxmlformats.org/officeDocument/2006/relationships/hyperlink" Target="Preston%20TPS%20February%202018.xlsm" TargetMode="External"/><Relationship Id="rId84" Type="http://schemas.openxmlformats.org/officeDocument/2006/relationships/hyperlink" Target="../../2020/October/Preston%20TPS%20October%202020.xlsm" TargetMode="External"/><Relationship Id="rId89" Type="http://schemas.openxmlformats.org/officeDocument/2006/relationships/hyperlink" Target="../March/Preston%20TPS%20March%202021.xlsm" TargetMode="External"/><Relationship Id="rId16" Type="http://schemas.openxmlformats.org/officeDocument/2006/relationships/hyperlink" Target="file:///C:\Users\mujahid\AppData\Local\Microsoft\Windows\Temporary%20Internet%20Files\Content.Outlook\May\2014\_Previous%20version\Preston_TPS_October%202013.xls" TargetMode="External"/><Relationship Id="rId11" Type="http://schemas.openxmlformats.org/officeDocument/2006/relationships/hyperlink" Target="file:///C:\Users\mujahid\AppData\Local\Microsoft\Windows\Temporary%20Internet%20Files\Content.Outlook\May\2014\_Previous%20version\Preston_TPS_May%202013.xls" TargetMode="External"/><Relationship Id="rId32" Type="http://schemas.openxmlformats.org/officeDocument/2006/relationships/hyperlink" Target="file:///C:\Users\mujahid\AppData\Local\Microsoft\Windows\Temporary%20Internet%20Files\Content.Outlook\May\March\Preston_TPS_February%202015.xls" TargetMode="External"/><Relationship Id="rId37" Type="http://schemas.openxmlformats.org/officeDocument/2006/relationships/hyperlink" Target="file:///C:\Users\mujahid\AppData\Local\Microsoft\Windows\Temporary%20Internet%20Files\Content.Outlook\June\Preston_TPS_June%202015.xls" TargetMode="External"/><Relationship Id="rId53" Type="http://schemas.openxmlformats.org/officeDocument/2006/relationships/hyperlink" Target="file:///C:\Users\mujahid\AppData\Local\Microsoft\Windows\Temporary%20Internet%20Files\Content.Outlook\October\Preston_TPS_October%202016.xlsm" TargetMode="External"/><Relationship Id="rId58" Type="http://schemas.openxmlformats.org/officeDocument/2006/relationships/hyperlink" Target="file:///\\Gad-server1\ASHARED\A%20clients\Preston\TPS%20LGPS%20model\2017\April\Preston%20TPS%20April%202017.xlsm" TargetMode="External"/><Relationship Id="rId74" Type="http://schemas.openxmlformats.org/officeDocument/2006/relationships/hyperlink" Target="Preston%20TPS%20December%202018.xlsm" TargetMode="External"/><Relationship Id="rId79" Type="http://schemas.openxmlformats.org/officeDocument/2006/relationships/hyperlink" Target="../../2020/May/Preston%20TPS%20May%202020.xlsm" TargetMode="External"/><Relationship Id="rId102" Type="http://schemas.openxmlformats.org/officeDocument/2006/relationships/hyperlink" Target="Preston%20TPS%20May%202022.xlsm" TargetMode="External"/><Relationship Id="rId5" Type="http://schemas.openxmlformats.org/officeDocument/2006/relationships/hyperlink" Target="file:///C:\Users\mujahid\AppData\Local\Microsoft\Windows\Temporary%20Internet%20Files\Content.Outlook\May\2012\_Previous%20versions\Preston_TPS_October%202012.xls" TargetMode="External"/><Relationship Id="rId90" Type="http://schemas.openxmlformats.org/officeDocument/2006/relationships/hyperlink" Target="../April/Preston%20TPS%20April%202021.xlsm" TargetMode="External"/><Relationship Id="rId95" Type="http://schemas.openxmlformats.org/officeDocument/2006/relationships/hyperlink" Target="../October/Preston%20TPS%20October%202021.xlsm" TargetMode="External"/><Relationship Id="rId22" Type="http://schemas.openxmlformats.org/officeDocument/2006/relationships/hyperlink" Target="file:///C:\Users\mujahid\AppData\Local\Microsoft\Windows\Temporary%20Internet%20Files\Content.Outlook\May\2014\_Previous%20version\Preston_TPS_April%202014.xls" TargetMode="External"/><Relationship Id="rId27" Type="http://schemas.openxmlformats.org/officeDocument/2006/relationships/hyperlink" Target="file:///C:\Users\mujahid\AppData\Local\Microsoft\Windows\Temporary%20Internet%20Files\Content.Outlook\May\2014\_Previous%20version\Preston_TPS_September%202014.xls" TargetMode="External"/><Relationship Id="rId43" Type="http://schemas.openxmlformats.org/officeDocument/2006/relationships/hyperlink" Target="file:///C:\Users\mujahid\AppData\Local\Microsoft\Windows\Temporary%20Internet%20Files\2015\_Previous%20version\December\Preston_TPS_December%202015.xlsm" TargetMode="External"/><Relationship Id="rId48" Type="http://schemas.openxmlformats.org/officeDocument/2006/relationships/hyperlink" Target="file:///C:\Users\mujahid\AppData\Local\Microsoft\Windows\Temporary%20Internet%20Files\Content.Outlook\May\Preston_TPS_May%202016.xlsm" TargetMode="External"/><Relationship Id="rId64" Type="http://schemas.openxmlformats.org/officeDocument/2006/relationships/hyperlink" Target="..\September\Preston%20TPS%20September%202017.xlsm" TargetMode="External"/><Relationship Id="rId69" Type="http://schemas.openxmlformats.org/officeDocument/2006/relationships/hyperlink" Target="Preston%20TPS%20March%202018.xlsm" TargetMode="External"/><Relationship Id="rId80" Type="http://schemas.openxmlformats.org/officeDocument/2006/relationships/hyperlink" Target="../../2020/June/Preston%20LGPS%20June%202020.xlsm" TargetMode="External"/><Relationship Id="rId85" Type="http://schemas.openxmlformats.org/officeDocument/2006/relationships/hyperlink" Target="../../2020/November/Preston%20TPS%20November%202020.xlsm" TargetMode="External"/><Relationship Id="rId12" Type="http://schemas.openxmlformats.org/officeDocument/2006/relationships/hyperlink" Target="file:///C:\Users\mujahid\AppData\Local\Microsoft\Windows\Temporary%20Internet%20Files\Content.Outlook\May\2014\_Previous%20version\Preston_TPS_June%202013.xls" TargetMode="External"/><Relationship Id="rId17" Type="http://schemas.openxmlformats.org/officeDocument/2006/relationships/hyperlink" Target="file:///C:\Users\mujahid\AppData\Local\Microsoft\Windows\Temporary%20Internet%20Files\Content.Outlook\May\2014\_Previous%20version\Preston_TPS_November%202013.xls" TargetMode="External"/><Relationship Id="rId33" Type="http://schemas.openxmlformats.org/officeDocument/2006/relationships/hyperlink" Target="file:///C:\Users\mujahid\AppData\Local\Microsoft\Windows\Temporary%20Internet%20Files\Content.Outlook\May\March\Preston_TPS_March%202015%20(for%20non-ill-health%20post-retirement%20employment%20cases%20only).xls" TargetMode="External"/><Relationship Id="rId38" Type="http://schemas.openxmlformats.org/officeDocument/2006/relationships/hyperlink" Target="file:///C:\Users\mujahid\AppData\Local\Microsoft\Windows\Temporary%20Internet%20Files\Content.Outlook\January\Preston_TPS_July%202015.xls" TargetMode="External"/><Relationship Id="rId59" Type="http://schemas.openxmlformats.org/officeDocument/2006/relationships/hyperlink" Target="Preston%20TPS%20May%202017.xlsm" TargetMode="External"/><Relationship Id="rId103" Type="http://schemas.openxmlformats.org/officeDocument/2006/relationships/hyperlink" Target="Preston%20TPS%20June%202022.xlsm" TargetMode="External"/><Relationship Id="rId20" Type="http://schemas.openxmlformats.org/officeDocument/2006/relationships/hyperlink" Target="file:///C:\Users\mujahid\AppData\Local\Microsoft\Windows\Temporary%20Internet%20Files\Content.Outlook\May\2014\_Previous%20version\Preston_TPS_February%202014.xls" TargetMode="External"/><Relationship Id="rId41" Type="http://schemas.openxmlformats.org/officeDocument/2006/relationships/hyperlink" Target="file:///C:\Users\mujahid\AppData\Local\Microsoft\Windows\Temporary%20Internet%20Files\Content.Outlook\January\Preston_TPS_October%202015.xls" TargetMode="External"/><Relationship Id="rId54" Type="http://schemas.openxmlformats.org/officeDocument/2006/relationships/hyperlink" Target="file:///C:\Users\mujahid\AppData\Local\Microsoft\Windows\Temporary%20Internet%20Files\Content.Outlook\F0HCCY0U\Preston_TPS_November%202016.xlsm" TargetMode="External"/><Relationship Id="rId62" Type="http://schemas.openxmlformats.org/officeDocument/2006/relationships/hyperlink" Target="https://www.ons.gov.uk/employmentandlabourmarket/peopleinwork/earningsandworkinghours/articles/improvementstoearningsestimatesforsmallbusinessesinaverageweeklyearnings/2017" TargetMode="External"/><Relationship Id="rId70" Type="http://schemas.openxmlformats.org/officeDocument/2006/relationships/hyperlink" Target="Preston%20TPS%20April%202018.xlsm" TargetMode="External"/><Relationship Id="rId75" Type="http://schemas.openxmlformats.org/officeDocument/2006/relationships/hyperlink" Target="Preston%20TPS%20May%202019.xlsm" TargetMode="External"/><Relationship Id="rId83" Type="http://schemas.openxmlformats.org/officeDocument/2006/relationships/hyperlink" Target="../../2020/September/Preston%20TPS%20September%202020.xlsm" TargetMode="External"/><Relationship Id="rId88" Type="http://schemas.openxmlformats.org/officeDocument/2006/relationships/hyperlink" Target="../February/Preston%20TPS%20February%202021.xlsm" TargetMode="External"/><Relationship Id="rId91" Type="http://schemas.openxmlformats.org/officeDocument/2006/relationships/hyperlink" Target="../May/Preston%20TPS%20May%202021.xlsm" TargetMode="External"/><Relationship Id="rId96" Type="http://schemas.openxmlformats.org/officeDocument/2006/relationships/hyperlink" Target="../November/Preston%20TPS%20November%202021.xlsm" TargetMode="External"/><Relationship Id="rId1" Type="http://schemas.openxmlformats.org/officeDocument/2006/relationships/hyperlink" Target="file:///\\Gad-backup\ashared\A%20clients\Preston\TPS%20LGPS%20model\2012\_Previous%20versions\Preston_TPS_August%202012.xls" TargetMode="External"/><Relationship Id="rId6" Type="http://schemas.openxmlformats.org/officeDocument/2006/relationships/hyperlink" Target="file:///C:\Users\mujahid\AppData\Local\Microsoft\Windows\Temporary%20Internet%20Files\Content.Outlook\May\2012\_Previous%20versions\Preston_TPS_December%202012.xls" TargetMode="External"/><Relationship Id="rId15" Type="http://schemas.openxmlformats.org/officeDocument/2006/relationships/hyperlink" Target="file:///C:\Users\mujahid\AppData\Local\Microsoft\Windows\Temporary%20Internet%20Files\Content.Outlook\May\2014\_Previous%20version\Preston_TPS_September%202013.xls" TargetMode="External"/><Relationship Id="rId23" Type="http://schemas.openxmlformats.org/officeDocument/2006/relationships/hyperlink" Target="file:///C:\Users\mujahid\AppData\Local\Microsoft\Windows\Temporary%20Internet%20Files\Content.Outlook\May\2014\_Previous%20version\Preston_TPS_May%202014.xls" TargetMode="External"/><Relationship Id="rId28" Type="http://schemas.openxmlformats.org/officeDocument/2006/relationships/hyperlink" Target="file:///C:\Users\mujahid\AppData\Local\Microsoft\Windows\Temporary%20Internet%20Files\Content.Outlook\May\2014\_Previous%20version\Preston_TPS_October%202014.xls" TargetMode="External"/><Relationship Id="rId36" Type="http://schemas.openxmlformats.org/officeDocument/2006/relationships/hyperlink" Target="file:///C:\Users\mujahid\AppData\Local\Microsoft\Windows\Temporary%20Internet%20Files\Content.Outlook\May\Preston_TPS_May%202015.xls" TargetMode="External"/><Relationship Id="rId49" Type="http://schemas.openxmlformats.org/officeDocument/2006/relationships/hyperlink" Target="file:///C:\Users\mujahid\AppData\Local\Microsoft\Windows\Temporary%20Internet%20Files\Content.Outlook\June\Preston_TPS_June%202016.xlsm" TargetMode="External"/><Relationship Id="rId57" Type="http://schemas.openxmlformats.org/officeDocument/2006/relationships/hyperlink" Target="../March/Preston%20TPS%20March%202017.xlsm" TargetMode="External"/><Relationship Id="rId106" Type="http://schemas.openxmlformats.org/officeDocument/2006/relationships/printerSettings" Target="../printerSettings/printerSettings1.bin"/><Relationship Id="rId10" Type="http://schemas.openxmlformats.org/officeDocument/2006/relationships/hyperlink" Target="file:///C:\Users\mujahid\AppData\Local\Microsoft\Windows\Temporary%20Internet%20Files\Content.Outlook\May\2014\_Previous%20version\Preston_TPS_April%202013.xls" TargetMode="External"/><Relationship Id="rId31" Type="http://schemas.openxmlformats.org/officeDocument/2006/relationships/hyperlink" Target="file:///C:\Users\mujahid\AppData\Local\Microsoft\Windows\Temporary%20Internet%20Files\Content.Outlook\May\March\Preston_TPS_January%202014.xls" TargetMode="External"/><Relationship Id="rId44" Type="http://schemas.openxmlformats.org/officeDocument/2006/relationships/hyperlink" Target="file:///C:\Users\mujahid\AppData\Local\Microsoft\Windows\Temporary%20Internet%20Files\Content.Outlook\January\Preston_TPS_January%202016.xlsm" TargetMode="External"/><Relationship Id="rId52" Type="http://schemas.openxmlformats.org/officeDocument/2006/relationships/hyperlink" Target="file:///C:\Users\mujahid\AppData\Local\Microsoft\Windows\Temporary%20Internet%20Files\Content.Outlook\F0HCCY0U\Preston_TPS_September%202016.xlsm" TargetMode="External"/><Relationship Id="rId60" Type="http://schemas.openxmlformats.org/officeDocument/2006/relationships/hyperlink" Target="Preston%20TPS%20May%202017.xlsm" TargetMode="External"/><Relationship Id="rId65" Type="http://schemas.openxmlformats.org/officeDocument/2006/relationships/hyperlink" Target="../September/Preston%20TPS%20October%202017.xlsm" TargetMode="External"/><Relationship Id="rId73" Type="http://schemas.openxmlformats.org/officeDocument/2006/relationships/hyperlink" Target="../October/Preston%20TPS%20October%202018.xlsm" TargetMode="External"/><Relationship Id="rId78" Type="http://schemas.openxmlformats.org/officeDocument/2006/relationships/hyperlink" Target="Preston%20TPS%20November%202019.xlsm" TargetMode="External"/><Relationship Id="rId81" Type="http://schemas.openxmlformats.org/officeDocument/2006/relationships/hyperlink" Target="../../2020/July/Preston%20TPS%20July%202020.xlsm" TargetMode="External"/><Relationship Id="rId86" Type="http://schemas.openxmlformats.org/officeDocument/2006/relationships/hyperlink" Target="../../2020/December/Preston%20TPS%20December%202020.xlsm" TargetMode="External"/><Relationship Id="rId94" Type="http://schemas.openxmlformats.org/officeDocument/2006/relationships/hyperlink" Target="../September/Preston%20TPS%20September%202021.xlsm" TargetMode="External"/><Relationship Id="rId99" Type="http://schemas.openxmlformats.org/officeDocument/2006/relationships/hyperlink" Target="../February/Preston%20TPS%20February%202022.xlsm" TargetMode="External"/><Relationship Id="rId101" Type="http://schemas.openxmlformats.org/officeDocument/2006/relationships/hyperlink" Target="Preston%20TPS%20April%202022.xlsm" TargetMode="External"/><Relationship Id="rId4" Type="http://schemas.openxmlformats.org/officeDocument/2006/relationships/hyperlink" Target="file:///C:\Users\mujahid\AppData\Local\Microsoft\Windows\Temporary%20Internet%20Files\Content.Outlook\May\2012\_Previous%20versions\Preston_TPS_November%202012.xls" TargetMode="External"/><Relationship Id="rId9" Type="http://schemas.openxmlformats.org/officeDocument/2006/relationships/hyperlink" Target="file:///C:\Users\mujahid\AppData\Local\Microsoft\Windows\Temporary%20Internet%20Files\Content.Outlook\May\2014\_Previous%20version\Preston_TPS_March%202013.xls" TargetMode="External"/><Relationship Id="rId13" Type="http://schemas.openxmlformats.org/officeDocument/2006/relationships/hyperlink" Target="file:///C:\Users\mujahid\AppData\Local\Microsoft\Windows\Temporary%20Internet%20Files\Content.Outlook\May\2014\_Previous%20version\Preston_TPS_July%202013.xls" TargetMode="External"/><Relationship Id="rId18" Type="http://schemas.openxmlformats.org/officeDocument/2006/relationships/hyperlink" Target="file:///C:\Users\mujahid\AppData\Local\Microsoft\Windows\Temporary%20Internet%20Files\Content.Outlook\May\2013\_Previous%20version\Preston_TPS_December%202013.xls" TargetMode="External"/><Relationship Id="rId39" Type="http://schemas.openxmlformats.org/officeDocument/2006/relationships/hyperlink" Target="file:///C:\Users\mujahid\AppData\Local\Microsoft\Windows\Temporary%20Internet%20Files\Content.Outlook\January\Preston_TPS_August%202015.xls" TargetMode="External"/><Relationship Id="rId34" Type="http://schemas.openxmlformats.org/officeDocument/2006/relationships/hyperlink" Target="file:///C:\Users\mujahid\AppData\Local\Microsoft\Windows\Temporary%20Internet%20Files\Content.Outlook\May\April\Preston_TPS_April%202015.xls" TargetMode="External"/><Relationship Id="rId50" Type="http://schemas.openxmlformats.org/officeDocument/2006/relationships/hyperlink" Target="file:///C:\Users\mujahid\AppData\Local\Microsoft\Windows\Temporary%20Internet%20Files\Content.Outlook\July\Preston_TPS_July%202016.xlsm" TargetMode="External"/><Relationship Id="rId55" Type="http://schemas.openxmlformats.org/officeDocument/2006/relationships/hyperlink" Target="../../2016/December/Preston_TPS_December%202016.xlsm" TargetMode="External"/><Relationship Id="rId76" Type="http://schemas.openxmlformats.org/officeDocument/2006/relationships/hyperlink" Target="Preston%20TPS%20June%202019.xlsm" TargetMode="External"/><Relationship Id="rId97" Type="http://schemas.openxmlformats.org/officeDocument/2006/relationships/hyperlink" Target="Preston%20TPS%20December%202021.xlsm" TargetMode="External"/><Relationship Id="rId104" Type="http://schemas.openxmlformats.org/officeDocument/2006/relationships/hyperlink" Target="file:///\\Gad-ast\ast\PSPS\Preston\TPS%20LGPS%20model\2022\July\Preston%20TPS%20July%202022.xlsm" TargetMode="External"/><Relationship Id="rId7" Type="http://schemas.openxmlformats.org/officeDocument/2006/relationships/hyperlink" Target="file:///C:\Users\mujahid\AppData\Local\Microsoft\Windows\Temporary%20Internet%20Files\Content.Outlook\May\2014\_Previous%20version\Preston_TPS_January%202013.xls" TargetMode="External"/><Relationship Id="rId71" Type="http://schemas.openxmlformats.org/officeDocument/2006/relationships/hyperlink" Target="Preston%20TPS%20June%202018.xlsm" TargetMode="External"/><Relationship Id="rId92" Type="http://schemas.openxmlformats.org/officeDocument/2006/relationships/hyperlink" Target="../July/Preston%20TPS%20July%202021.xlsm" TargetMode="External"/><Relationship Id="rId2" Type="http://schemas.openxmlformats.org/officeDocument/2006/relationships/hyperlink" Target="file:///\\Gad-backup\ashared\A%20clients\Preston\TPS%20LGPS%20model\2012\_Previous%20versions\Preston_TPS_July%202012.xls" TargetMode="External"/><Relationship Id="rId29" Type="http://schemas.openxmlformats.org/officeDocument/2006/relationships/hyperlink" Target="file:///C:\Users\mujahid\AppData\Local\Microsoft\Windows\Temporary%20Internet%20Files\Content.Outlook\May\2014\_Previous%20version\Preston_TPS_November%202014.xls" TargetMode="External"/><Relationship Id="rId24" Type="http://schemas.openxmlformats.org/officeDocument/2006/relationships/hyperlink" Target="file:///C:\Users\mujahid\AppData\Local\Microsoft\Windows\Temporary%20Internet%20Files\Content.Outlook\May\2014\_Previous%20version\Preston_TPS_June%202014.xls" TargetMode="External"/><Relationship Id="rId40" Type="http://schemas.openxmlformats.org/officeDocument/2006/relationships/hyperlink" Target="file:///C:\Users\mujahid\AppData\Local\Microsoft\Windows\Temporary%20Internet%20Files\Content.Outlook\January\Preston_TPS_September%202015.xls" TargetMode="External"/><Relationship Id="rId45" Type="http://schemas.openxmlformats.org/officeDocument/2006/relationships/hyperlink" Target="file:///C:\Users\mujahid\AppData\Local\Microsoft\Windows\Temporary%20Internet%20Files\Content.Outlook\May\Preston_TPS_February%202016.xlsm" TargetMode="External"/><Relationship Id="rId66" Type="http://schemas.openxmlformats.org/officeDocument/2006/relationships/hyperlink" Target="Preston%20TPS%20November%202017.xlsm" TargetMode="External"/><Relationship Id="rId87" Type="http://schemas.openxmlformats.org/officeDocument/2006/relationships/hyperlink" Target="../January/Preston%20TPS%20January%202021.xlsm" TargetMode="External"/><Relationship Id="rId61" Type="http://schemas.openxmlformats.org/officeDocument/2006/relationships/hyperlink" Target="Preston%20TPS%20July%202017.xlsm" TargetMode="External"/><Relationship Id="rId82" Type="http://schemas.openxmlformats.org/officeDocument/2006/relationships/hyperlink" Target="../../2020/August/Preston%20TPS%20August%202020.xlsm" TargetMode="External"/><Relationship Id="rId19" Type="http://schemas.openxmlformats.org/officeDocument/2006/relationships/hyperlink" Target="file:///C:\Users\mujahid\AppData\Local\Microsoft\Windows\Temporary%20Internet%20Files\Content.Outlook\May\2014\_Previous%20version\Preston_TPS_January%202014.xls" TargetMode="External"/><Relationship Id="rId14" Type="http://schemas.openxmlformats.org/officeDocument/2006/relationships/hyperlink" Target="file:///C:\Users\mujahid\AppData\Local\Microsoft\Windows\Temporary%20Internet%20Files\Content.Outlook\May\2014\_Previous%20version\Preston_TPS_August%202013.xls" TargetMode="External"/><Relationship Id="rId30" Type="http://schemas.openxmlformats.org/officeDocument/2006/relationships/hyperlink" Target="file:///C:\Users\mujahid\AppData\Local\Microsoft\Windows\Temporary%20Internet%20Files\Content.Outlook\May\2014\_Previous%20version\Preston_TPS_December%202014.xls" TargetMode="External"/><Relationship Id="rId35" Type="http://schemas.openxmlformats.org/officeDocument/2006/relationships/hyperlink" Target="file:///C:\Users\mujahid\AppData\Local\Microsoft\Windows\Temporary%20Internet%20Files\Content.Outlook\May\Superseded\Preston_TPS_May%202015.xls" TargetMode="External"/><Relationship Id="rId56" Type="http://schemas.openxmlformats.org/officeDocument/2006/relationships/hyperlink" Target="../January/Preston_TPS_January%202017.xlsm" TargetMode="External"/><Relationship Id="rId77" Type="http://schemas.openxmlformats.org/officeDocument/2006/relationships/hyperlink" Target="Preston%20TPS%20June%202019.xlsm" TargetMode="External"/><Relationship Id="rId100" Type="http://schemas.openxmlformats.org/officeDocument/2006/relationships/hyperlink" Target="../March/Preston%20TPS%20March%202022.xlsm" TargetMode="External"/><Relationship Id="rId105" Type="http://schemas.openxmlformats.org/officeDocument/2006/relationships/hyperlink" Target="file:///\\Gad-ast\ast\PSPS\Preston\TPS%20LGPS%20model\2022\August\Preston%20TPS%20August%202022.xlsm" TargetMode="External"/><Relationship Id="rId8" Type="http://schemas.openxmlformats.org/officeDocument/2006/relationships/hyperlink" Target="file:///C:\Users\mujahid\AppData\Local\Microsoft\Windows\Temporary%20Internet%20Files\Content.Outlook\May\2014\_Previous%20version\Preston_TPS_February%202013.xls" TargetMode="External"/><Relationship Id="rId51" Type="http://schemas.openxmlformats.org/officeDocument/2006/relationships/hyperlink" Target="file:///C:\Users\mujahid\AppData\Local\Microsoft\Windows\Temporary%20Internet%20Files\Content.Outlook\August\Preston_TPS_August%202016.xlsm" TargetMode="External"/><Relationship Id="rId72" Type="http://schemas.openxmlformats.org/officeDocument/2006/relationships/hyperlink" Target="file:///\\GAD-SERVER1\ASHARED\A%20clients\Preston\TPS%20LGPS%20model\2018\August\Preston%20TPS%20August%202018.xlsm" TargetMode="External"/><Relationship Id="rId93" Type="http://schemas.openxmlformats.org/officeDocument/2006/relationships/hyperlink" Target="../August/Preston%20TPS%20August%202021.xlsm" TargetMode="External"/><Relationship Id="rId98" Type="http://schemas.openxmlformats.org/officeDocument/2006/relationships/hyperlink" Target="Preston%20TPS%20January%202022.xlsm" TargetMode="External"/><Relationship Id="rId3" Type="http://schemas.openxmlformats.org/officeDocument/2006/relationships/hyperlink" Target="file:///C:\Users\mujahid\AppData\Local\Microsoft\Windows\Temporary%20Internet%20Files\Content.Outlook\May\2012\_Previous%20versions\Preston_TPS_September%202012.xls" TargetMode="External"/><Relationship Id="rId25" Type="http://schemas.openxmlformats.org/officeDocument/2006/relationships/hyperlink" Target="file:///C:\Users\mujahid\AppData\Local\Microsoft\Windows\Temporary%20Internet%20Files\Content.Outlook\May\2014\_Previous%20version\Preston_TPS_July%202014.xls" TargetMode="External"/><Relationship Id="rId46" Type="http://schemas.openxmlformats.org/officeDocument/2006/relationships/hyperlink" Target="file:///C:\Users\mujahid\AppData\Local\Microsoft\Windows\Temporary%20Internet%20Files\Content.Outlook\May\Preston_TPS_March%202016.xlsm" TargetMode="External"/><Relationship Id="rId67" Type="http://schemas.openxmlformats.org/officeDocument/2006/relationships/hyperlink" Target="../January/Preston%20TPS%20January%202018.xls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136"/>
  <sheetViews>
    <sheetView zoomScale="85" zoomScaleNormal="85" workbookViewId="0">
      <pane xSplit="1" ySplit="6" topLeftCell="G124" activePane="bottomRight" state="frozen"/>
      <selection pane="topRight" activeCell="B1" sqref="B1"/>
      <selection pane="bottomLeft" activeCell="A7" sqref="A7"/>
      <selection pane="bottomRight" activeCell="K141" sqref="K141"/>
    </sheetView>
  </sheetViews>
  <sheetFormatPr defaultRowHeight="13.2" x14ac:dyDescent="0.25"/>
  <cols>
    <col min="2" max="2" width="75.5546875" customWidth="1"/>
    <col min="3" max="3" width="22.44140625" customWidth="1"/>
    <col min="4" max="4" width="13.44140625" customWidth="1"/>
    <col min="5" max="5" width="26.44140625" customWidth="1"/>
    <col min="6" max="6" width="17.5546875" customWidth="1"/>
    <col min="7" max="7" width="11.44140625" customWidth="1"/>
    <col min="8" max="8" width="65.5546875" customWidth="1"/>
    <col min="9" max="9" width="17.5546875" customWidth="1"/>
    <col min="10" max="10" width="11.44140625" customWidth="1"/>
    <col min="11" max="11" width="65.5546875" customWidth="1"/>
    <col min="12" max="12" width="14.33203125" customWidth="1"/>
    <col min="15" max="15" width="15.44140625" bestFit="1" customWidth="1"/>
    <col min="16" max="16" width="21" bestFit="1" customWidth="1"/>
    <col min="17" max="17" width="9.44140625" customWidth="1"/>
    <col min="18" max="22" width="9.5546875" customWidth="1"/>
    <col min="23" max="23" width="13.33203125" customWidth="1"/>
    <col min="30" max="30" width="10.44140625" customWidth="1"/>
    <col min="31" max="31" width="10.5546875" customWidth="1"/>
    <col min="34" max="34" width="15.44140625" bestFit="1" customWidth="1"/>
    <col min="35" max="35" width="21" bestFit="1" customWidth="1"/>
    <col min="36" max="37" width="9.5546875" bestFit="1" customWidth="1"/>
    <col min="38" max="38" width="9.5546875" customWidth="1"/>
  </cols>
  <sheetData>
    <row r="1" spans="1:12" ht="21" x14ac:dyDescent="0.4">
      <c r="A1" s="465" t="s">
        <v>330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</row>
    <row r="2" spans="1:12" ht="15.6" x14ac:dyDescent="0.3">
      <c r="A2" s="466" t="s">
        <v>345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</row>
    <row r="3" spans="1:12" ht="15.6" x14ac:dyDescent="0.3">
      <c r="A3" s="467" t="s">
        <v>331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</row>
    <row r="4" spans="1:12" x14ac:dyDescent="0.25">
      <c r="A4" s="468" t="str">
        <f ca="1">CELL("filename",A1)</f>
        <v>L:\PSPS\Preston\TPS LGPS model\2022\August\[Preston TPS August 2022.xlsm]Version control</v>
      </c>
      <c r="B4" s="468"/>
    </row>
    <row r="5" spans="1:12" x14ac:dyDescent="0.25">
      <c r="E5" s="22"/>
      <c r="F5" s="22"/>
      <c r="G5" s="22"/>
    </row>
    <row r="6" spans="1:12" ht="39.6" x14ac:dyDescent="0.25">
      <c r="A6" s="469" t="s">
        <v>332</v>
      </c>
      <c r="B6" s="469" t="s">
        <v>333</v>
      </c>
      <c r="C6" s="469" t="s">
        <v>334</v>
      </c>
      <c r="D6" s="469" t="s">
        <v>335</v>
      </c>
      <c r="E6" s="469" t="s">
        <v>336</v>
      </c>
      <c r="F6" s="469" t="s">
        <v>337</v>
      </c>
      <c r="G6" s="469" t="s">
        <v>338</v>
      </c>
      <c r="H6" s="469" t="s">
        <v>339</v>
      </c>
      <c r="I6" s="469" t="s">
        <v>340</v>
      </c>
      <c r="J6" s="469" t="s">
        <v>338</v>
      </c>
      <c r="K6" s="469" t="s">
        <v>339</v>
      </c>
      <c r="L6" s="469" t="s">
        <v>341</v>
      </c>
    </row>
    <row r="7" spans="1:12" ht="28.5" customHeight="1" x14ac:dyDescent="0.25">
      <c r="A7" s="470" t="s">
        <v>346</v>
      </c>
      <c r="B7" s="471" t="s">
        <v>347</v>
      </c>
      <c r="C7" s="470"/>
      <c r="D7" s="470" t="s">
        <v>344</v>
      </c>
      <c r="E7" s="470"/>
      <c r="F7" s="470" t="s">
        <v>342</v>
      </c>
      <c r="G7" s="472">
        <v>41123</v>
      </c>
      <c r="H7" s="470" t="s">
        <v>343</v>
      </c>
      <c r="I7" s="470" t="s">
        <v>349</v>
      </c>
      <c r="J7" s="473">
        <v>41128</v>
      </c>
      <c r="K7" s="470" t="s">
        <v>350</v>
      </c>
      <c r="L7" s="470" t="s">
        <v>120</v>
      </c>
    </row>
    <row r="8" spans="1:12" ht="33.75" customHeight="1" x14ac:dyDescent="0.25">
      <c r="A8" s="470"/>
      <c r="B8" s="470"/>
      <c r="C8" s="470"/>
      <c r="D8" s="470"/>
      <c r="E8" s="470"/>
      <c r="F8" s="470"/>
      <c r="G8" s="470"/>
      <c r="H8" s="471" t="s">
        <v>348</v>
      </c>
      <c r="I8" s="474"/>
      <c r="J8" s="473"/>
      <c r="K8" s="474"/>
      <c r="L8" s="470"/>
    </row>
    <row r="9" spans="1:12" ht="26.4" x14ac:dyDescent="0.25">
      <c r="A9" s="475" t="s">
        <v>346</v>
      </c>
      <c r="B9" s="476" t="s">
        <v>351</v>
      </c>
      <c r="C9" s="475"/>
      <c r="D9" s="475" t="s">
        <v>344</v>
      </c>
      <c r="E9" s="475"/>
      <c r="F9" s="477" t="s">
        <v>342</v>
      </c>
      <c r="G9" s="478">
        <v>41156</v>
      </c>
      <c r="H9" s="475"/>
      <c r="I9" s="475" t="s">
        <v>349</v>
      </c>
      <c r="J9" s="478">
        <v>41156</v>
      </c>
      <c r="K9" s="475" t="s">
        <v>352</v>
      </c>
      <c r="L9" s="475" t="s">
        <v>120</v>
      </c>
    </row>
    <row r="10" spans="1:12" x14ac:dyDescent="0.25">
      <c r="A10" s="475"/>
      <c r="B10" s="475"/>
      <c r="C10" s="475"/>
      <c r="D10" s="475"/>
      <c r="E10" s="475"/>
      <c r="F10" s="475"/>
      <c r="G10" s="475"/>
      <c r="H10" s="475"/>
      <c r="I10" s="475"/>
      <c r="J10" s="475"/>
      <c r="K10" s="475"/>
      <c r="L10" s="475"/>
    </row>
    <row r="11" spans="1:12" ht="26.4" x14ac:dyDescent="0.25">
      <c r="A11" s="479" t="s">
        <v>346</v>
      </c>
      <c r="B11" s="480" t="s">
        <v>356</v>
      </c>
      <c r="C11" s="479"/>
      <c r="D11" s="479" t="s">
        <v>344</v>
      </c>
      <c r="E11" s="479"/>
      <c r="F11" s="479" t="s">
        <v>353</v>
      </c>
      <c r="G11" s="481">
        <v>41184</v>
      </c>
      <c r="H11" s="479"/>
      <c r="I11" s="479" t="s">
        <v>349</v>
      </c>
      <c r="J11" s="481">
        <v>41184</v>
      </c>
      <c r="K11" s="479" t="s">
        <v>354</v>
      </c>
      <c r="L11" s="479" t="s">
        <v>120</v>
      </c>
    </row>
    <row r="12" spans="1:12" ht="26.4" x14ac:dyDescent="0.25">
      <c r="A12" s="482" t="s">
        <v>346</v>
      </c>
      <c r="B12" s="483" t="s">
        <v>355</v>
      </c>
      <c r="C12" s="482"/>
      <c r="D12" s="482" t="s">
        <v>344</v>
      </c>
      <c r="E12" s="482"/>
      <c r="F12" s="482" t="s">
        <v>353</v>
      </c>
      <c r="G12" s="484">
        <v>41215</v>
      </c>
      <c r="H12" s="482"/>
      <c r="I12" s="482" t="s">
        <v>349</v>
      </c>
      <c r="J12" s="484">
        <v>41215</v>
      </c>
      <c r="K12" s="482" t="s">
        <v>357</v>
      </c>
      <c r="L12" s="482" t="s">
        <v>120</v>
      </c>
    </row>
    <row r="13" spans="1:12" ht="26.4" x14ac:dyDescent="0.25">
      <c r="A13" s="485" t="s">
        <v>346</v>
      </c>
      <c r="B13" s="486" t="s">
        <v>358</v>
      </c>
      <c r="C13" s="485"/>
      <c r="D13" s="485" t="s">
        <v>344</v>
      </c>
      <c r="E13" s="485"/>
      <c r="F13" s="485" t="s">
        <v>353</v>
      </c>
      <c r="G13" s="487">
        <v>41247</v>
      </c>
      <c r="H13" s="485"/>
      <c r="I13" s="485"/>
      <c r="J13" s="485"/>
      <c r="K13" s="485"/>
      <c r="L13" s="485"/>
    </row>
    <row r="14" spans="1:12" ht="26.4" x14ac:dyDescent="0.25">
      <c r="A14" s="488" t="s">
        <v>346</v>
      </c>
      <c r="B14" s="489" t="s">
        <v>359</v>
      </c>
      <c r="C14" s="488"/>
      <c r="D14" s="488" t="s">
        <v>344</v>
      </c>
      <c r="E14" s="488"/>
      <c r="F14" s="488" t="s">
        <v>353</v>
      </c>
      <c r="G14" s="490">
        <v>41277</v>
      </c>
      <c r="H14" s="488"/>
      <c r="I14" s="488"/>
      <c r="J14" s="488"/>
      <c r="K14" s="488"/>
      <c r="L14" s="488"/>
    </row>
    <row r="15" spans="1:12" ht="26.4" x14ac:dyDescent="0.25">
      <c r="A15" s="491" t="s">
        <v>346</v>
      </c>
      <c r="B15" s="492" t="s">
        <v>360</v>
      </c>
      <c r="C15" s="491"/>
      <c r="D15" s="491" t="s">
        <v>344</v>
      </c>
      <c r="E15" s="491"/>
      <c r="F15" s="491" t="s">
        <v>353</v>
      </c>
      <c r="G15" s="493">
        <v>41309</v>
      </c>
      <c r="H15" s="491"/>
      <c r="I15" s="491" t="s">
        <v>361</v>
      </c>
      <c r="J15" s="493">
        <v>41309</v>
      </c>
      <c r="K15" s="491" t="s">
        <v>362</v>
      </c>
      <c r="L15" s="491" t="s">
        <v>120</v>
      </c>
    </row>
    <row r="16" spans="1:12" ht="26.4" x14ac:dyDescent="0.25">
      <c r="A16" s="482" t="s">
        <v>346</v>
      </c>
      <c r="B16" s="494" t="s">
        <v>363</v>
      </c>
      <c r="C16" s="482"/>
      <c r="D16" s="482" t="s">
        <v>344</v>
      </c>
      <c r="E16" s="482"/>
      <c r="F16" s="482" t="s">
        <v>353</v>
      </c>
      <c r="G16" s="484">
        <v>41338</v>
      </c>
      <c r="H16" s="482"/>
      <c r="I16" s="482" t="s">
        <v>361</v>
      </c>
      <c r="J16" s="484">
        <v>41340</v>
      </c>
      <c r="K16" s="482" t="s">
        <v>364</v>
      </c>
      <c r="L16" s="482" t="s">
        <v>120</v>
      </c>
    </row>
    <row r="17" spans="1:12" ht="26.4" x14ac:dyDescent="0.25">
      <c r="A17" s="495" t="s">
        <v>366</v>
      </c>
      <c r="B17" s="496" t="s">
        <v>365</v>
      </c>
      <c r="C17" s="495"/>
      <c r="D17" s="495" t="s">
        <v>344</v>
      </c>
      <c r="E17" s="495"/>
      <c r="F17" s="495" t="s">
        <v>353</v>
      </c>
      <c r="G17" s="497">
        <v>41367</v>
      </c>
      <c r="H17" s="495"/>
      <c r="I17" s="495" t="s">
        <v>361</v>
      </c>
      <c r="J17" s="497">
        <v>41368</v>
      </c>
      <c r="K17" s="495" t="s">
        <v>367</v>
      </c>
      <c r="L17" s="495" t="s">
        <v>120</v>
      </c>
    </row>
    <row r="18" spans="1:12" ht="26.4" x14ac:dyDescent="0.25">
      <c r="A18" s="482" t="s">
        <v>366</v>
      </c>
      <c r="B18" s="494" t="s">
        <v>368</v>
      </c>
      <c r="C18" s="482"/>
      <c r="D18" s="482" t="s">
        <v>344</v>
      </c>
      <c r="E18" s="482"/>
      <c r="F18" s="482" t="s">
        <v>353</v>
      </c>
      <c r="G18" s="484">
        <v>41397</v>
      </c>
      <c r="H18" s="482"/>
      <c r="I18" s="482" t="s">
        <v>361</v>
      </c>
      <c r="J18" s="484">
        <v>41410</v>
      </c>
      <c r="K18" s="482" t="s">
        <v>369</v>
      </c>
      <c r="L18" s="482" t="s">
        <v>120</v>
      </c>
    </row>
    <row r="19" spans="1:12" ht="26.4" x14ac:dyDescent="0.25">
      <c r="A19" s="479" t="s">
        <v>346</v>
      </c>
      <c r="B19" s="480" t="s">
        <v>370</v>
      </c>
      <c r="C19" s="479"/>
      <c r="D19" s="479" t="s">
        <v>344</v>
      </c>
      <c r="E19" s="479"/>
      <c r="F19" s="479" t="s">
        <v>353</v>
      </c>
      <c r="G19" s="481">
        <v>41429</v>
      </c>
      <c r="H19" s="479"/>
      <c r="I19" s="479" t="s">
        <v>361</v>
      </c>
      <c r="J19" s="481">
        <v>41430</v>
      </c>
      <c r="K19" s="479" t="s">
        <v>371</v>
      </c>
      <c r="L19" s="479" t="s">
        <v>120</v>
      </c>
    </row>
    <row r="20" spans="1:12" ht="26.4" x14ac:dyDescent="0.25">
      <c r="A20" s="498" t="s">
        <v>346</v>
      </c>
      <c r="B20" s="499" t="s">
        <v>372</v>
      </c>
      <c r="C20" s="498"/>
      <c r="D20" s="498" t="s">
        <v>344</v>
      </c>
      <c r="E20" s="498"/>
      <c r="F20" s="498" t="s">
        <v>353</v>
      </c>
      <c r="G20" s="500">
        <v>41457</v>
      </c>
      <c r="H20" s="498"/>
      <c r="I20" s="498" t="s">
        <v>361</v>
      </c>
      <c r="J20" s="500">
        <v>41458</v>
      </c>
      <c r="K20" s="498" t="s">
        <v>373</v>
      </c>
      <c r="L20" s="498" t="s">
        <v>120</v>
      </c>
    </row>
    <row r="21" spans="1:12" ht="26.4" x14ac:dyDescent="0.25">
      <c r="A21" s="485" t="s">
        <v>346</v>
      </c>
      <c r="B21" s="486" t="s">
        <v>374</v>
      </c>
      <c r="C21" s="485"/>
      <c r="D21" s="485" t="s">
        <v>344</v>
      </c>
      <c r="E21" s="485"/>
      <c r="F21" s="485" t="s">
        <v>353</v>
      </c>
      <c r="G21" s="487">
        <v>41488</v>
      </c>
      <c r="H21" s="485"/>
      <c r="I21" s="485" t="s">
        <v>361</v>
      </c>
      <c r="J21" s="487">
        <v>41491</v>
      </c>
      <c r="K21" s="485" t="s">
        <v>375</v>
      </c>
      <c r="L21" s="485" t="s">
        <v>120</v>
      </c>
    </row>
    <row r="22" spans="1:12" ht="26.4" x14ac:dyDescent="0.25">
      <c r="A22" s="501" t="s">
        <v>346</v>
      </c>
      <c r="B22" s="502" t="s">
        <v>376</v>
      </c>
      <c r="C22" s="501"/>
      <c r="D22" s="501" t="s">
        <v>344</v>
      </c>
      <c r="E22" s="501"/>
      <c r="F22" s="501" t="s">
        <v>353</v>
      </c>
      <c r="G22" s="503">
        <v>41520</v>
      </c>
      <c r="H22" s="501"/>
      <c r="I22" s="501" t="s">
        <v>361</v>
      </c>
      <c r="J22" s="503">
        <v>41522</v>
      </c>
      <c r="K22" s="501" t="s">
        <v>377</v>
      </c>
      <c r="L22" s="501" t="s">
        <v>120</v>
      </c>
    </row>
    <row r="23" spans="1:12" ht="26.4" x14ac:dyDescent="0.25">
      <c r="A23" s="504" t="s">
        <v>346</v>
      </c>
      <c r="B23" s="505" t="s">
        <v>378</v>
      </c>
      <c r="C23" s="504"/>
      <c r="D23" s="504" t="s">
        <v>344</v>
      </c>
      <c r="E23" s="504"/>
      <c r="F23" s="504" t="s">
        <v>353</v>
      </c>
      <c r="G23" s="506">
        <v>41550</v>
      </c>
      <c r="H23" s="504"/>
      <c r="I23" s="504" t="s">
        <v>361</v>
      </c>
      <c r="J23" s="506">
        <v>41551</v>
      </c>
      <c r="K23" s="504" t="s">
        <v>379</v>
      </c>
      <c r="L23" s="504" t="s">
        <v>120</v>
      </c>
    </row>
    <row r="24" spans="1:12" s="510" customFormat="1" ht="26.4" x14ac:dyDescent="0.25">
      <c r="A24" s="507" t="s">
        <v>346</v>
      </c>
      <c r="B24" s="508" t="s">
        <v>380</v>
      </c>
      <c r="C24" s="507"/>
      <c r="E24" s="507"/>
      <c r="F24" s="507" t="s">
        <v>381</v>
      </c>
      <c r="G24" s="509">
        <v>41582</v>
      </c>
      <c r="H24" s="507"/>
      <c r="I24" s="507" t="s">
        <v>361</v>
      </c>
      <c r="J24" s="509">
        <v>41583</v>
      </c>
      <c r="K24" s="507" t="s">
        <v>382</v>
      </c>
      <c r="L24" s="507" t="s">
        <v>120</v>
      </c>
    </row>
    <row r="25" spans="1:12" ht="26.4" x14ac:dyDescent="0.25">
      <c r="A25" s="511" t="s">
        <v>346</v>
      </c>
      <c r="B25" s="512" t="s">
        <v>383</v>
      </c>
      <c r="C25" s="511"/>
      <c r="D25" s="507" t="s">
        <v>344</v>
      </c>
      <c r="E25" s="511"/>
      <c r="F25" s="511" t="s">
        <v>353</v>
      </c>
      <c r="G25" s="513">
        <v>41611</v>
      </c>
      <c r="H25" s="511"/>
      <c r="I25" s="511" t="s">
        <v>361</v>
      </c>
      <c r="J25" s="513">
        <v>41612</v>
      </c>
      <c r="K25" s="511" t="s">
        <v>384</v>
      </c>
      <c r="L25" s="511" t="s">
        <v>120</v>
      </c>
    </row>
    <row r="26" spans="1:12" ht="26.4" x14ac:dyDescent="0.25">
      <c r="A26" s="514" t="s">
        <v>346</v>
      </c>
      <c r="B26" s="515" t="s">
        <v>385</v>
      </c>
      <c r="C26" s="514"/>
      <c r="D26" s="514" t="s">
        <v>344</v>
      </c>
      <c r="E26" s="514"/>
      <c r="F26" s="514" t="s">
        <v>353</v>
      </c>
      <c r="G26" s="516">
        <v>41642</v>
      </c>
      <c r="H26" s="514"/>
      <c r="I26" s="514" t="s">
        <v>361</v>
      </c>
      <c r="J26" s="516">
        <v>41645</v>
      </c>
      <c r="K26" s="514" t="s">
        <v>386</v>
      </c>
      <c r="L26" s="514" t="s">
        <v>120</v>
      </c>
    </row>
    <row r="27" spans="1:12" ht="26.4" x14ac:dyDescent="0.25">
      <c r="A27" s="517" t="s">
        <v>346</v>
      </c>
      <c r="B27" s="518" t="s">
        <v>387</v>
      </c>
      <c r="C27" s="517"/>
      <c r="D27" s="517" t="s">
        <v>344</v>
      </c>
      <c r="E27" s="517"/>
      <c r="F27" s="517" t="s">
        <v>353</v>
      </c>
      <c r="G27" s="519">
        <v>41674</v>
      </c>
      <c r="H27" s="517"/>
      <c r="I27" s="517" t="s">
        <v>361</v>
      </c>
      <c r="J27" s="519">
        <v>41674</v>
      </c>
      <c r="K27" s="517" t="s">
        <v>388</v>
      </c>
      <c r="L27" s="517" t="s">
        <v>120</v>
      </c>
    </row>
    <row r="28" spans="1:12" ht="26.4" x14ac:dyDescent="0.25">
      <c r="A28" s="511" t="s">
        <v>346</v>
      </c>
      <c r="B28" s="512" t="s">
        <v>389</v>
      </c>
      <c r="C28" s="511"/>
      <c r="D28" s="511" t="s">
        <v>344</v>
      </c>
      <c r="E28" s="511"/>
      <c r="F28" s="511" t="s">
        <v>353</v>
      </c>
      <c r="G28" s="513">
        <v>41702</v>
      </c>
      <c r="H28" s="511"/>
      <c r="I28" s="511" t="s">
        <v>361</v>
      </c>
      <c r="J28" s="513">
        <v>41704</v>
      </c>
      <c r="K28" s="511" t="s">
        <v>390</v>
      </c>
      <c r="L28" s="511" t="s">
        <v>120</v>
      </c>
    </row>
    <row r="29" spans="1:12" ht="26.4" x14ac:dyDescent="0.25">
      <c r="A29" s="520" t="s">
        <v>346</v>
      </c>
      <c r="B29" s="521" t="s">
        <v>391</v>
      </c>
      <c r="C29" s="520"/>
      <c r="D29" s="520" t="s">
        <v>344</v>
      </c>
      <c r="E29" s="520"/>
      <c r="F29" s="520" t="s">
        <v>353</v>
      </c>
      <c r="G29" s="522">
        <v>41731</v>
      </c>
      <c r="H29" s="520"/>
      <c r="I29" s="520" t="s">
        <v>361</v>
      </c>
      <c r="J29" s="522">
        <v>41702</v>
      </c>
      <c r="K29" s="520" t="s">
        <v>392</v>
      </c>
      <c r="L29" s="520" t="s">
        <v>120</v>
      </c>
    </row>
    <row r="30" spans="1:12" ht="26.4" x14ac:dyDescent="0.25">
      <c r="A30" s="475" t="s">
        <v>346</v>
      </c>
      <c r="B30" s="476" t="s">
        <v>393</v>
      </c>
      <c r="C30" s="475"/>
      <c r="D30" s="475" t="s">
        <v>344</v>
      </c>
      <c r="E30" s="475"/>
      <c r="F30" s="475" t="s">
        <v>394</v>
      </c>
      <c r="G30" s="478">
        <v>41766</v>
      </c>
      <c r="H30" s="475"/>
      <c r="I30" s="475" t="s">
        <v>381</v>
      </c>
      <c r="J30" s="478">
        <v>41766</v>
      </c>
      <c r="K30" s="475" t="s">
        <v>396</v>
      </c>
      <c r="L30" s="475" t="s">
        <v>120</v>
      </c>
    </row>
    <row r="31" spans="1:12" ht="26.4" x14ac:dyDescent="0.25">
      <c r="A31" s="523" t="s">
        <v>346</v>
      </c>
      <c r="B31" s="524" t="s">
        <v>395</v>
      </c>
      <c r="C31" s="523"/>
      <c r="D31" s="523" t="s">
        <v>344</v>
      </c>
      <c r="E31" s="523"/>
      <c r="F31" s="523" t="s">
        <v>394</v>
      </c>
      <c r="G31" s="525">
        <v>41793</v>
      </c>
      <c r="H31" s="523"/>
      <c r="I31" s="523" t="s">
        <v>381</v>
      </c>
      <c r="J31" s="525">
        <v>41793</v>
      </c>
      <c r="K31" s="523" t="s">
        <v>397</v>
      </c>
      <c r="L31" s="523" t="s">
        <v>120</v>
      </c>
    </row>
    <row r="32" spans="1:12" x14ac:dyDescent="0.25">
      <c r="A32" s="527" t="s">
        <v>346</v>
      </c>
      <c r="B32" s="528" t="s">
        <v>399</v>
      </c>
      <c r="C32" s="527"/>
      <c r="D32" s="527" t="s">
        <v>344</v>
      </c>
      <c r="E32" s="527"/>
      <c r="F32" s="527" t="s">
        <v>400</v>
      </c>
      <c r="G32" s="529">
        <v>41823</v>
      </c>
      <c r="H32" s="527"/>
      <c r="I32" s="527" t="s">
        <v>394</v>
      </c>
      <c r="J32" s="529">
        <v>41823</v>
      </c>
      <c r="K32" s="527" t="s">
        <v>398</v>
      </c>
      <c r="L32" s="527" t="s">
        <v>120</v>
      </c>
    </row>
    <row r="33" spans="1:12" x14ac:dyDescent="0.25">
      <c r="A33" t="s">
        <v>346</v>
      </c>
      <c r="B33" s="526" t="s">
        <v>399</v>
      </c>
      <c r="D33" t="s">
        <v>344</v>
      </c>
      <c r="F33" t="s">
        <v>400</v>
      </c>
      <c r="G33" s="22">
        <v>41855</v>
      </c>
      <c r="I33" s="6" t="s">
        <v>401</v>
      </c>
      <c r="J33" s="22">
        <v>41855</v>
      </c>
      <c r="K33" s="6" t="s">
        <v>402</v>
      </c>
    </row>
    <row r="34" spans="1:12" s="530" customFormat="1" x14ac:dyDescent="0.25">
      <c r="A34" s="531" t="s">
        <v>346</v>
      </c>
      <c r="B34" s="532" t="s">
        <v>403</v>
      </c>
      <c r="D34" s="531" t="s">
        <v>344</v>
      </c>
      <c r="F34" s="531" t="s">
        <v>400</v>
      </c>
      <c r="G34" s="533">
        <v>41884</v>
      </c>
      <c r="I34" s="531" t="s">
        <v>404</v>
      </c>
      <c r="J34" s="533">
        <v>41884</v>
      </c>
      <c r="K34" s="531" t="s">
        <v>405</v>
      </c>
    </row>
    <row r="35" spans="1:12" x14ac:dyDescent="0.25">
      <c r="A35" s="535" t="s">
        <v>346</v>
      </c>
      <c r="B35" s="536" t="s">
        <v>406</v>
      </c>
      <c r="C35" s="535"/>
      <c r="D35" s="535" t="s">
        <v>344</v>
      </c>
      <c r="E35" s="535"/>
      <c r="F35" s="535" t="s">
        <v>400</v>
      </c>
      <c r="G35" s="537">
        <v>41915</v>
      </c>
      <c r="H35" s="535"/>
      <c r="I35" s="535" t="s">
        <v>407</v>
      </c>
      <c r="J35" s="537">
        <v>41915</v>
      </c>
      <c r="K35" s="535" t="s">
        <v>408</v>
      </c>
      <c r="L35" s="535"/>
    </row>
    <row r="36" spans="1:12" x14ac:dyDescent="0.25">
      <c r="A36" s="538" t="s">
        <v>346</v>
      </c>
      <c r="B36" s="539" t="s">
        <v>409</v>
      </c>
      <c r="C36" s="540"/>
      <c r="D36" s="538" t="s">
        <v>344</v>
      </c>
      <c r="E36" s="540"/>
      <c r="F36" s="538" t="s">
        <v>400</v>
      </c>
      <c r="G36" s="541">
        <v>41947</v>
      </c>
      <c r="H36" s="540"/>
      <c r="I36" s="538" t="s">
        <v>401</v>
      </c>
      <c r="J36" s="541">
        <v>41949</v>
      </c>
      <c r="K36" s="538" t="s">
        <v>410</v>
      </c>
      <c r="L36" s="540"/>
    </row>
    <row r="37" spans="1:12" s="544" customFormat="1" x14ac:dyDescent="0.25">
      <c r="A37" s="542" t="s">
        <v>346</v>
      </c>
      <c r="B37" s="543" t="s">
        <v>411</v>
      </c>
      <c r="D37" s="542" t="s">
        <v>344</v>
      </c>
      <c r="F37" s="542" t="s">
        <v>407</v>
      </c>
      <c r="G37" s="545">
        <v>41977</v>
      </c>
      <c r="I37" s="544" t="s">
        <v>401</v>
      </c>
      <c r="J37" s="545">
        <v>41981</v>
      </c>
      <c r="K37" s="544" t="s">
        <v>412</v>
      </c>
    </row>
    <row r="38" spans="1:12" x14ac:dyDescent="0.25">
      <c r="A38" s="546" t="s">
        <v>346</v>
      </c>
      <c r="B38" s="548" t="s">
        <v>413</v>
      </c>
      <c r="C38" s="547" t="s">
        <v>317</v>
      </c>
      <c r="D38" s="546" t="s">
        <v>344</v>
      </c>
      <c r="E38" s="547"/>
      <c r="F38" s="547" t="s">
        <v>407</v>
      </c>
      <c r="G38" s="549">
        <v>42010</v>
      </c>
      <c r="H38" s="547"/>
      <c r="I38" s="547" t="s">
        <v>414</v>
      </c>
      <c r="J38" s="549">
        <v>42011</v>
      </c>
      <c r="K38" s="547" t="s">
        <v>415</v>
      </c>
      <c r="L38" s="547"/>
    </row>
    <row r="39" spans="1:12" s="552" customFormat="1" x14ac:dyDescent="0.25">
      <c r="A39" s="550" t="s">
        <v>346</v>
      </c>
      <c r="B39" s="551" t="s">
        <v>416</v>
      </c>
      <c r="D39" s="550" t="s">
        <v>344</v>
      </c>
      <c r="F39" s="552" t="s">
        <v>407</v>
      </c>
      <c r="G39" s="553">
        <v>42038</v>
      </c>
      <c r="I39" s="552" t="s">
        <v>414</v>
      </c>
      <c r="J39" s="553">
        <v>42039</v>
      </c>
      <c r="K39" s="552" t="s">
        <v>415</v>
      </c>
    </row>
    <row r="40" spans="1:12" s="554" customFormat="1" x14ac:dyDescent="0.25">
      <c r="A40" s="554" t="s">
        <v>346</v>
      </c>
      <c r="B40" s="555" t="s">
        <v>417</v>
      </c>
      <c r="D40" s="554" t="s">
        <v>344</v>
      </c>
      <c r="F40" s="554" t="s">
        <v>400</v>
      </c>
      <c r="G40" s="556">
        <v>42068</v>
      </c>
      <c r="I40" s="554" t="s">
        <v>407</v>
      </c>
      <c r="J40" s="556">
        <v>42069</v>
      </c>
      <c r="K40" s="554" t="s">
        <v>415</v>
      </c>
    </row>
    <row r="41" spans="1:12" s="557" customFormat="1" x14ac:dyDescent="0.25">
      <c r="A41" s="558" t="s">
        <v>346</v>
      </c>
      <c r="B41" s="559" t="s">
        <v>418</v>
      </c>
      <c r="D41" s="558" t="s">
        <v>344</v>
      </c>
      <c r="F41" s="558" t="s">
        <v>407</v>
      </c>
      <c r="G41" s="560">
        <v>42101</v>
      </c>
      <c r="I41" s="557" t="s">
        <v>401</v>
      </c>
      <c r="J41" s="560">
        <v>42101</v>
      </c>
      <c r="K41" s="557" t="s">
        <v>419</v>
      </c>
      <c r="L41" s="557" t="s">
        <v>120</v>
      </c>
    </row>
    <row r="42" spans="1:12" s="527" customFormat="1" x14ac:dyDescent="0.25">
      <c r="A42" s="561" t="s">
        <v>346</v>
      </c>
      <c r="B42" s="528" t="s">
        <v>420</v>
      </c>
      <c r="D42" s="561" t="s">
        <v>344</v>
      </c>
      <c r="F42" s="561" t="s">
        <v>407</v>
      </c>
      <c r="G42" s="529">
        <v>42129</v>
      </c>
      <c r="I42" s="561" t="s">
        <v>400</v>
      </c>
      <c r="J42" s="529">
        <v>42129</v>
      </c>
      <c r="K42" s="527" t="s">
        <v>415</v>
      </c>
    </row>
    <row r="43" spans="1:12" s="544" customFormat="1" x14ac:dyDescent="0.25">
      <c r="A43" s="542" t="s">
        <v>346</v>
      </c>
      <c r="B43" s="543" t="s">
        <v>421</v>
      </c>
      <c r="D43" s="542" t="s">
        <v>344</v>
      </c>
      <c r="F43" s="542" t="s">
        <v>407</v>
      </c>
      <c r="G43" s="545">
        <v>42129</v>
      </c>
      <c r="H43" s="542" t="s">
        <v>422</v>
      </c>
      <c r="I43" s="542" t="s">
        <v>400</v>
      </c>
      <c r="J43" s="545">
        <v>42130</v>
      </c>
    </row>
    <row r="44" spans="1:12" s="510" customFormat="1" x14ac:dyDescent="0.25">
      <c r="A44" s="510" t="s">
        <v>346</v>
      </c>
      <c r="B44" s="562" t="s">
        <v>423</v>
      </c>
      <c r="D44" s="563" t="s">
        <v>344</v>
      </c>
      <c r="F44" s="510" t="s">
        <v>407</v>
      </c>
      <c r="G44" s="564">
        <v>42157</v>
      </c>
      <c r="I44" s="510" t="s">
        <v>400</v>
      </c>
      <c r="J44" s="564">
        <v>42157</v>
      </c>
    </row>
    <row r="45" spans="1:12" s="535" customFormat="1" x14ac:dyDescent="0.25">
      <c r="A45" s="565" t="s">
        <v>346</v>
      </c>
      <c r="B45" s="536" t="s">
        <v>424</v>
      </c>
      <c r="D45" s="563" t="s">
        <v>344</v>
      </c>
      <c r="F45" s="565" t="s">
        <v>407</v>
      </c>
      <c r="G45" s="537">
        <v>42187</v>
      </c>
      <c r="I45" s="535" t="s">
        <v>400</v>
      </c>
      <c r="J45" s="537">
        <v>42187</v>
      </c>
    </row>
    <row r="46" spans="1:12" s="547" customFormat="1" x14ac:dyDescent="0.25">
      <c r="A46" s="546" t="s">
        <v>346</v>
      </c>
      <c r="B46" s="548" t="s">
        <v>425</v>
      </c>
      <c r="D46" s="546" t="s">
        <v>344</v>
      </c>
      <c r="F46" s="546" t="s">
        <v>400</v>
      </c>
      <c r="G46" s="549">
        <v>42220</v>
      </c>
      <c r="I46" s="546" t="s">
        <v>407</v>
      </c>
      <c r="J46" s="549">
        <v>42220</v>
      </c>
    </row>
    <row r="47" spans="1:12" x14ac:dyDescent="0.25">
      <c r="A47" t="s">
        <v>346</v>
      </c>
      <c r="B47" s="526" t="s">
        <v>426</v>
      </c>
      <c r="D47" t="s">
        <v>344</v>
      </c>
      <c r="F47" t="s">
        <v>400</v>
      </c>
      <c r="G47" s="22">
        <v>42249</v>
      </c>
      <c r="I47" t="s">
        <v>407</v>
      </c>
      <c r="J47" s="22">
        <v>42250</v>
      </c>
    </row>
    <row r="48" spans="1:12" x14ac:dyDescent="0.25">
      <c r="A48" s="566" t="s">
        <v>346</v>
      </c>
      <c r="B48" s="567" t="s">
        <v>427</v>
      </c>
      <c r="C48" s="566"/>
      <c r="D48" s="568" t="s">
        <v>344</v>
      </c>
      <c r="E48" s="566"/>
      <c r="F48" s="566" t="s">
        <v>400</v>
      </c>
      <c r="G48" s="568">
        <v>42279</v>
      </c>
      <c r="H48" s="566"/>
      <c r="I48" s="569" t="s">
        <v>407</v>
      </c>
      <c r="J48" s="568">
        <v>42282</v>
      </c>
      <c r="K48" s="566"/>
      <c r="L48" s="566"/>
    </row>
    <row r="49" spans="1:13" x14ac:dyDescent="0.25">
      <c r="A49" s="6" t="s">
        <v>346</v>
      </c>
      <c r="B49" s="526" t="s">
        <v>428</v>
      </c>
      <c r="D49" s="6" t="s">
        <v>344</v>
      </c>
      <c r="F49" s="6" t="s">
        <v>400</v>
      </c>
      <c r="G49" s="22">
        <v>42311</v>
      </c>
      <c r="I49" s="6" t="s">
        <v>407</v>
      </c>
      <c r="J49" s="22">
        <v>42311</v>
      </c>
    </row>
    <row r="50" spans="1:13" x14ac:dyDescent="0.25">
      <c r="A50" s="570" t="s">
        <v>346</v>
      </c>
      <c r="B50" s="571" t="s">
        <v>429</v>
      </c>
      <c r="C50" s="572"/>
      <c r="D50" s="570" t="s">
        <v>344</v>
      </c>
      <c r="E50" s="572"/>
      <c r="F50" s="570" t="s">
        <v>400</v>
      </c>
      <c r="G50" s="573">
        <v>42340</v>
      </c>
      <c r="H50" s="572"/>
      <c r="I50" s="570" t="s">
        <v>407</v>
      </c>
      <c r="J50" s="573">
        <v>42341</v>
      </c>
      <c r="K50" s="572"/>
      <c r="L50" s="572"/>
    </row>
    <row r="51" spans="1:13" x14ac:dyDescent="0.25">
      <c r="A51" s="253" t="s">
        <v>346</v>
      </c>
      <c r="B51" s="526" t="s">
        <v>430</v>
      </c>
      <c r="D51" s="253" t="s">
        <v>344</v>
      </c>
      <c r="F51" s="253" t="s">
        <v>400</v>
      </c>
      <c r="G51" s="22">
        <v>42374</v>
      </c>
      <c r="I51" s="253" t="s">
        <v>401</v>
      </c>
      <c r="J51" s="22">
        <v>42374</v>
      </c>
      <c r="K51" s="253" t="s">
        <v>431</v>
      </c>
    </row>
    <row r="52" spans="1:13" x14ac:dyDescent="0.25">
      <c r="A52" s="253" t="s">
        <v>346</v>
      </c>
      <c r="B52" s="526" t="s">
        <v>432</v>
      </c>
      <c r="D52" s="253" t="s">
        <v>344</v>
      </c>
      <c r="F52" s="253" t="s">
        <v>407</v>
      </c>
      <c r="G52" s="22">
        <v>42402</v>
      </c>
      <c r="I52" s="253" t="s">
        <v>381</v>
      </c>
      <c r="J52" s="22">
        <v>42404</v>
      </c>
    </row>
    <row r="53" spans="1:13" x14ac:dyDescent="0.25">
      <c r="A53" s="574" t="s">
        <v>346</v>
      </c>
      <c r="B53" s="532" t="s">
        <v>433</v>
      </c>
      <c r="C53" s="530"/>
      <c r="D53" s="575" t="s">
        <v>344</v>
      </c>
      <c r="E53" s="530"/>
      <c r="F53" s="574" t="s">
        <v>400</v>
      </c>
      <c r="G53" s="533">
        <v>42431</v>
      </c>
      <c r="H53" s="530"/>
      <c r="I53" s="574" t="s">
        <v>434</v>
      </c>
      <c r="J53" s="533">
        <v>42433</v>
      </c>
      <c r="K53" s="530"/>
      <c r="L53" s="530"/>
      <c r="M53" s="530"/>
    </row>
    <row r="54" spans="1:13" x14ac:dyDescent="0.25">
      <c r="A54" s="253" t="s">
        <v>346</v>
      </c>
      <c r="B54" s="526" t="s">
        <v>435</v>
      </c>
      <c r="D54" s="254" t="s">
        <v>344</v>
      </c>
      <c r="F54" s="253" t="s">
        <v>400</v>
      </c>
      <c r="G54" s="22">
        <v>42464</v>
      </c>
      <c r="I54" s="253" t="s">
        <v>434</v>
      </c>
      <c r="J54" s="22">
        <v>42465</v>
      </c>
    </row>
    <row r="55" spans="1:13" s="576" customFormat="1" x14ac:dyDescent="0.25">
      <c r="A55" s="577" t="s">
        <v>346</v>
      </c>
      <c r="B55" s="578" t="s">
        <v>436</v>
      </c>
      <c r="D55" s="577" t="s">
        <v>344</v>
      </c>
      <c r="F55" s="577" t="s">
        <v>400</v>
      </c>
      <c r="G55" s="579">
        <v>42494</v>
      </c>
      <c r="I55" s="577" t="s">
        <v>434</v>
      </c>
      <c r="J55" s="579">
        <v>42494</v>
      </c>
    </row>
    <row r="56" spans="1:13" s="580" customFormat="1" ht="13.5" customHeight="1" x14ac:dyDescent="0.25">
      <c r="A56" s="581" t="s">
        <v>346</v>
      </c>
      <c r="B56" s="582" t="s">
        <v>437</v>
      </c>
      <c r="D56" s="581" t="s">
        <v>344</v>
      </c>
      <c r="F56" s="581" t="s">
        <v>407</v>
      </c>
      <c r="G56" s="583">
        <v>42523</v>
      </c>
      <c r="I56" s="581" t="s">
        <v>401</v>
      </c>
      <c r="J56" s="583">
        <v>42523</v>
      </c>
      <c r="K56" s="581" t="s">
        <v>438</v>
      </c>
    </row>
    <row r="57" spans="1:13" s="557" customFormat="1" x14ac:dyDescent="0.25">
      <c r="A57" s="584" t="s">
        <v>346</v>
      </c>
      <c r="B57" s="559" t="s">
        <v>439</v>
      </c>
      <c r="D57" s="584" t="s">
        <v>344</v>
      </c>
      <c r="F57" s="584" t="s">
        <v>407</v>
      </c>
      <c r="G57" s="560">
        <v>42555</v>
      </c>
      <c r="I57" s="584" t="s">
        <v>401</v>
      </c>
      <c r="J57" s="560">
        <v>42556</v>
      </c>
      <c r="K57" s="584" t="s">
        <v>440</v>
      </c>
    </row>
    <row r="58" spans="1:13" s="585" customFormat="1" x14ac:dyDescent="0.25">
      <c r="A58" s="586" t="s">
        <v>346</v>
      </c>
      <c r="B58" s="587" t="s">
        <v>441</v>
      </c>
      <c r="D58" s="586" t="s">
        <v>344</v>
      </c>
      <c r="F58" s="586" t="s">
        <v>407</v>
      </c>
      <c r="G58" s="588">
        <v>42584</v>
      </c>
      <c r="I58" s="586" t="s">
        <v>401</v>
      </c>
      <c r="J58" s="588">
        <v>42586</v>
      </c>
      <c r="K58" s="586" t="s">
        <v>442</v>
      </c>
    </row>
    <row r="59" spans="1:13" s="566" customFormat="1" x14ac:dyDescent="0.25">
      <c r="A59" s="589" t="s">
        <v>346</v>
      </c>
      <c r="B59" s="567" t="s">
        <v>443</v>
      </c>
      <c r="D59" s="589" t="s">
        <v>344</v>
      </c>
      <c r="F59" s="589" t="s">
        <v>434</v>
      </c>
      <c r="G59" s="568">
        <v>42621</v>
      </c>
      <c r="I59" s="589" t="s">
        <v>401</v>
      </c>
      <c r="J59" s="568">
        <v>42629</v>
      </c>
      <c r="K59" s="589" t="s">
        <v>444</v>
      </c>
    </row>
    <row r="60" spans="1:13" s="592" customFormat="1" x14ac:dyDescent="0.25">
      <c r="A60" s="590" t="s">
        <v>346</v>
      </c>
      <c r="B60" s="591" t="s">
        <v>445</v>
      </c>
      <c r="D60" s="590" t="s">
        <v>344</v>
      </c>
      <c r="F60" s="590" t="s">
        <v>446</v>
      </c>
      <c r="G60" s="593">
        <v>42647</v>
      </c>
      <c r="I60" s="590" t="s">
        <v>447</v>
      </c>
      <c r="J60" s="593">
        <v>42647</v>
      </c>
      <c r="K60" s="592" t="s">
        <v>448</v>
      </c>
    </row>
    <row r="61" spans="1:13" s="527" customFormat="1" x14ac:dyDescent="0.25">
      <c r="A61" s="594" t="s">
        <v>346</v>
      </c>
      <c r="B61" s="528" t="s">
        <v>449</v>
      </c>
      <c r="D61" s="594" t="s">
        <v>344</v>
      </c>
      <c r="F61" s="594" t="s">
        <v>446</v>
      </c>
      <c r="G61" s="529">
        <v>42676</v>
      </c>
      <c r="I61" s="594" t="s">
        <v>447</v>
      </c>
      <c r="J61" s="529">
        <v>42676</v>
      </c>
      <c r="K61" s="594" t="s">
        <v>450</v>
      </c>
    </row>
    <row r="62" spans="1:13" s="527" customFormat="1" x14ac:dyDescent="0.25">
      <c r="A62" s="594" t="s">
        <v>346</v>
      </c>
      <c r="B62" s="528" t="s">
        <v>451</v>
      </c>
      <c r="D62" s="594" t="s">
        <v>344</v>
      </c>
      <c r="F62" s="594" t="s">
        <v>446</v>
      </c>
      <c r="G62" s="529">
        <v>42706</v>
      </c>
      <c r="I62" s="594" t="s">
        <v>447</v>
      </c>
      <c r="J62" s="529">
        <v>42706</v>
      </c>
      <c r="K62" s="594" t="s">
        <v>452</v>
      </c>
    </row>
    <row r="63" spans="1:13" s="597" customFormat="1" x14ac:dyDescent="0.25">
      <c r="A63" s="595" t="s">
        <v>346</v>
      </c>
      <c r="B63" s="596" t="s">
        <v>453</v>
      </c>
      <c r="D63" s="595" t="s">
        <v>344</v>
      </c>
      <c r="F63" s="595" t="s">
        <v>446</v>
      </c>
      <c r="G63" s="598">
        <v>42379</v>
      </c>
      <c r="I63" s="597" t="s">
        <v>447</v>
      </c>
      <c r="J63" s="598">
        <v>42745</v>
      </c>
      <c r="K63" s="597" t="s">
        <v>454</v>
      </c>
    </row>
    <row r="64" spans="1:13" x14ac:dyDescent="0.25">
      <c r="A64" s="595" t="s">
        <v>346</v>
      </c>
      <c r="B64" s="253" t="str">
        <f ca="1">CELL("filename",B61)</f>
        <v>L:\PSPS\Preston\TPS LGPS model\2022\August\[Preston TPS August 2022.xlsm]Version control</v>
      </c>
      <c r="D64" s="594" t="s">
        <v>344</v>
      </c>
      <c r="F64" s="253" t="s">
        <v>447</v>
      </c>
      <c r="G64" s="254">
        <v>42768</v>
      </c>
      <c r="I64" s="253" t="s">
        <v>446</v>
      </c>
      <c r="J64" s="22">
        <v>42769</v>
      </c>
      <c r="K64" s="253" t="s">
        <v>455</v>
      </c>
    </row>
    <row r="65" spans="1:11" s="601" customFormat="1" x14ac:dyDescent="0.25">
      <c r="A65" s="599" t="s">
        <v>346</v>
      </c>
      <c r="B65" s="600" t="s">
        <v>456</v>
      </c>
      <c r="D65" s="601" t="s">
        <v>344</v>
      </c>
      <c r="F65" s="599" t="s">
        <v>446</v>
      </c>
      <c r="G65" s="602">
        <v>42796</v>
      </c>
      <c r="I65" s="599" t="s">
        <v>447</v>
      </c>
      <c r="J65" s="602">
        <v>42796</v>
      </c>
      <c r="K65" s="599" t="s">
        <v>457</v>
      </c>
    </row>
    <row r="66" spans="1:11" s="603" customFormat="1" x14ac:dyDescent="0.25">
      <c r="A66" s="603" t="s">
        <v>346</v>
      </c>
      <c r="B66" s="604" t="s">
        <v>458</v>
      </c>
      <c r="D66" s="603" t="s">
        <v>344</v>
      </c>
      <c r="F66" s="605" t="s">
        <v>459</v>
      </c>
      <c r="G66" s="606">
        <v>42829</v>
      </c>
      <c r="I66" s="605" t="s">
        <v>447</v>
      </c>
      <c r="J66" s="606">
        <v>42831</v>
      </c>
      <c r="K66" s="605" t="s">
        <v>460</v>
      </c>
    </row>
    <row r="67" spans="1:11" x14ac:dyDescent="0.25">
      <c r="A67" s="253" t="s">
        <v>346</v>
      </c>
      <c r="B67" s="526" t="s">
        <v>461</v>
      </c>
      <c r="D67" s="603" t="s">
        <v>344</v>
      </c>
      <c r="F67" s="253" t="s">
        <v>446</v>
      </c>
      <c r="G67" s="22">
        <v>42866</v>
      </c>
      <c r="I67" s="253" t="s">
        <v>447</v>
      </c>
      <c r="J67" s="22">
        <v>42866</v>
      </c>
      <c r="K67" s="253" t="s">
        <v>462</v>
      </c>
    </row>
    <row r="68" spans="1:11" x14ac:dyDescent="0.25">
      <c r="A68" s="253" t="s">
        <v>346</v>
      </c>
      <c r="B68" s="526" t="s">
        <v>461</v>
      </c>
      <c r="D68" t="s">
        <v>344</v>
      </c>
      <c r="F68" s="253" t="s">
        <v>463</v>
      </c>
      <c r="G68" s="22">
        <v>42888</v>
      </c>
      <c r="I68" s="253" t="s">
        <v>446</v>
      </c>
      <c r="J68" s="22">
        <v>42891</v>
      </c>
      <c r="K68" s="253" t="s">
        <v>464</v>
      </c>
    </row>
    <row r="69" spans="1:11" s="609" customFormat="1" x14ac:dyDescent="0.25">
      <c r="A69" s="607" t="s">
        <v>346</v>
      </c>
      <c r="B69" s="608" t="s">
        <v>465</v>
      </c>
      <c r="D69" s="609" t="s">
        <v>344</v>
      </c>
      <c r="F69" s="607" t="s">
        <v>463</v>
      </c>
      <c r="G69" s="610">
        <v>42920</v>
      </c>
      <c r="I69" s="607" t="s">
        <v>447</v>
      </c>
      <c r="J69" s="610">
        <v>42921</v>
      </c>
      <c r="K69" s="610" t="str">
        <f>IF(I69&lt;&gt;"",TEXT(J69,"mm/yy")&amp;" "&amp;"looks ok",0)</f>
        <v>07/17 looks ok</v>
      </c>
    </row>
    <row r="70" spans="1:11" ht="66" x14ac:dyDescent="0.25">
      <c r="F70" s="611" t="s">
        <v>463</v>
      </c>
      <c r="G70" s="612">
        <v>42928</v>
      </c>
      <c r="H70" s="611" t="s">
        <v>466</v>
      </c>
      <c r="I70" s="611" t="s">
        <v>446</v>
      </c>
      <c r="J70" s="612">
        <v>42928</v>
      </c>
      <c r="K70" s="611" t="s">
        <v>467</v>
      </c>
    </row>
    <row r="71" spans="1:11" ht="15.6" x14ac:dyDescent="0.25">
      <c r="F71" s="611"/>
      <c r="G71" s="611"/>
      <c r="H71" s="613" t="s">
        <v>468</v>
      </c>
      <c r="I71" s="611"/>
      <c r="J71" s="611"/>
      <c r="K71" s="611"/>
    </row>
    <row r="72" spans="1:11" ht="15" x14ac:dyDescent="0.25">
      <c r="F72" s="611"/>
      <c r="G72" s="611"/>
      <c r="H72" s="614" t="s">
        <v>469</v>
      </c>
      <c r="I72" s="611"/>
      <c r="J72" s="611"/>
      <c r="K72" s="611"/>
    </row>
    <row r="73" spans="1:11" ht="15" x14ac:dyDescent="0.25">
      <c r="F73" s="611"/>
      <c r="G73" s="611"/>
      <c r="H73" s="614" t="s">
        <v>470</v>
      </c>
      <c r="I73" s="611"/>
      <c r="J73" s="611"/>
      <c r="K73" s="611"/>
    </row>
    <row r="74" spans="1:11" x14ac:dyDescent="0.25">
      <c r="F74" s="611"/>
      <c r="G74" s="611"/>
      <c r="H74" s="615" t="s">
        <v>471</v>
      </c>
      <c r="I74" s="611"/>
      <c r="J74" s="611"/>
      <c r="K74" s="611"/>
    </row>
    <row r="75" spans="1:11" x14ac:dyDescent="0.25">
      <c r="F75" s="611"/>
      <c r="G75" s="611"/>
      <c r="H75" s="611"/>
      <c r="I75" s="611"/>
      <c r="J75" s="611"/>
      <c r="K75" s="611"/>
    </row>
    <row r="76" spans="1:11" x14ac:dyDescent="0.25">
      <c r="A76" s="253" t="s">
        <v>346</v>
      </c>
      <c r="B76" s="526" t="s">
        <v>472</v>
      </c>
      <c r="D76" s="253" t="s">
        <v>344</v>
      </c>
      <c r="F76" s="253" t="s">
        <v>446</v>
      </c>
      <c r="G76" s="22">
        <v>42949</v>
      </c>
      <c r="I76" s="253" t="s">
        <v>447</v>
      </c>
      <c r="J76" s="22">
        <v>42951</v>
      </c>
      <c r="K76" s="253" t="s">
        <v>473</v>
      </c>
    </row>
    <row r="77" spans="1:11" x14ac:dyDescent="0.25">
      <c r="A77" s="253" t="s">
        <v>346</v>
      </c>
      <c r="B77" s="526" t="s">
        <v>474</v>
      </c>
      <c r="D77" s="253" t="s">
        <v>344</v>
      </c>
      <c r="F77" s="253" t="s">
        <v>446</v>
      </c>
      <c r="G77" s="253" t="s">
        <v>475</v>
      </c>
      <c r="I77" s="253" t="s">
        <v>447</v>
      </c>
      <c r="J77" s="22">
        <v>42992</v>
      </c>
      <c r="K77" s="253" t="s">
        <v>476</v>
      </c>
    </row>
    <row r="78" spans="1:11" x14ac:dyDescent="0.25">
      <c r="B78" s="526" t="s">
        <v>478</v>
      </c>
      <c r="F78" s="253" t="s">
        <v>463</v>
      </c>
      <c r="G78" s="254">
        <v>43013</v>
      </c>
      <c r="I78" s="253" t="s">
        <v>447</v>
      </c>
      <c r="J78" s="22">
        <v>43014</v>
      </c>
      <c r="K78" s="253" t="s">
        <v>477</v>
      </c>
    </row>
    <row r="79" spans="1:11" x14ac:dyDescent="0.25">
      <c r="B79" s="526" t="s">
        <v>480</v>
      </c>
      <c r="F79" s="253" t="s">
        <v>463</v>
      </c>
      <c r="G79" s="254">
        <v>43045</v>
      </c>
      <c r="I79" s="253" t="s">
        <v>446</v>
      </c>
      <c r="J79" s="22">
        <v>43046</v>
      </c>
      <c r="K79" s="253" t="s">
        <v>479</v>
      </c>
    </row>
    <row r="80" spans="1:11" x14ac:dyDescent="0.25">
      <c r="F80" s="253" t="s">
        <v>463</v>
      </c>
      <c r="G80" s="22">
        <v>43076</v>
      </c>
      <c r="I80" s="253" t="s">
        <v>447</v>
      </c>
      <c r="J80" s="22">
        <v>43081</v>
      </c>
      <c r="K80" s="253" t="s">
        <v>481</v>
      </c>
    </row>
    <row r="81" spans="1:11" x14ac:dyDescent="0.25">
      <c r="A81" s="253" t="s">
        <v>346</v>
      </c>
      <c r="B81" s="526" t="s">
        <v>482</v>
      </c>
      <c r="D81" s="253" t="s">
        <v>344</v>
      </c>
      <c r="F81" s="253" t="s">
        <v>446</v>
      </c>
      <c r="G81" s="22">
        <v>43104</v>
      </c>
      <c r="I81" s="253" t="s">
        <v>447</v>
      </c>
      <c r="J81" s="22">
        <v>43105</v>
      </c>
      <c r="K81" s="253" t="s">
        <v>483</v>
      </c>
    </row>
    <row r="82" spans="1:11" x14ac:dyDescent="0.25">
      <c r="B82" s="526" t="s">
        <v>484</v>
      </c>
      <c r="F82" s="253" t="s">
        <v>463</v>
      </c>
      <c r="G82" s="22">
        <v>43139</v>
      </c>
      <c r="I82" s="253" t="s">
        <v>446</v>
      </c>
      <c r="J82" s="22">
        <v>43140</v>
      </c>
      <c r="K82" s="253" t="s">
        <v>485</v>
      </c>
    </row>
    <row r="83" spans="1:11" x14ac:dyDescent="0.25">
      <c r="B83" s="526" t="s">
        <v>486</v>
      </c>
      <c r="F83" s="253" t="s">
        <v>463</v>
      </c>
      <c r="G83" s="22">
        <v>43166</v>
      </c>
      <c r="I83" s="253" t="s">
        <v>446</v>
      </c>
      <c r="J83" s="22">
        <v>43167</v>
      </c>
      <c r="K83" s="253" t="s">
        <v>485</v>
      </c>
    </row>
    <row r="84" spans="1:11" x14ac:dyDescent="0.25">
      <c r="B84" s="526" t="s">
        <v>487</v>
      </c>
      <c r="F84" s="253" t="s">
        <v>463</v>
      </c>
      <c r="G84" s="22">
        <v>43201</v>
      </c>
      <c r="I84" s="253" t="s">
        <v>446</v>
      </c>
      <c r="J84" s="22">
        <v>43201</v>
      </c>
      <c r="K84" s="253" t="s">
        <v>485</v>
      </c>
    </row>
    <row r="85" spans="1:11" x14ac:dyDescent="0.25">
      <c r="B85" t="s">
        <v>488</v>
      </c>
      <c r="D85" t="s">
        <v>489</v>
      </c>
      <c r="F85" s="253" t="s">
        <v>463</v>
      </c>
      <c r="G85" s="22">
        <v>43235</v>
      </c>
      <c r="I85" s="253" t="s">
        <v>447</v>
      </c>
      <c r="J85" s="22">
        <v>43235</v>
      </c>
      <c r="K85" s="253" t="s">
        <v>485</v>
      </c>
    </row>
    <row r="86" spans="1:11" x14ac:dyDescent="0.25">
      <c r="B86" s="526" t="s">
        <v>490</v>
      </c>
      <c r="F86" s="253" t="s">
        <v>446</v>
      </c>
      <c r="G86" s="22">
        <v>43255</v>
      </c>
      <c r="I86" s="253" t="s">
        <v>447</v>
      </c>
      <c r="J86" s="22">
        <v>43256</v>
      </c>
      <c r="K86" s="253" t="s">
        <v>485</v>
      </c>
    </row>
    <row r="87" spans="1:11" x14ac:dyDescent="0.25">
      <c r="B87" t="s">
        <v>491</v>
      </c>
      <c r="F87" s="253" t="s">
        <v>463</v>
      </c>
      <c r="G87" s="22">
        <v>43287</v>
      </c>
      <c r="I87" s="253" t="s">
        <v>447</v>
      </c>
      <c r="J87" s="22">
        <v>43290</v>
      </c>
      <c r="K87" s="253" t="s">
        <v>485</v>
      </c>
    </row>
    <row r="88" spans="1:11" x14ac:dyDescent="0.25">
      <c r="B88" s="526" t="s">
        <v>492</v>
      </c>
      <c r="F88" s="253" t="s">
        <v>493</v>
      </c>
      <c r="G88" s="22">
        <v>43315</v>
      </c>
      <c r="I88" s="253" t="s">
        <v>446</v>
      </c>
      <c r="J88" s="22">
        <v>43318</v>
      </c>
      <c r="K88" s="253" t="s">
        <v>485</v>
      </c>
    </row>
    <row r="89" spans="1:11" x14ac:dyDescent="0.25">
      <c r="B89" t="s">
        <v>687</v>
      </c>
      <c r="D89" t="s">
        <v>489</v>
      </c>
      <c r="F89" s="253" t="s">
        <v>463</v>
      </c>
      <c r="G89" s="22">
        <v>43350</v>
      </c>
      <c r="I89" s="253" t="s">
        <v>446</v>
      </c>
      <c r="J89" s="22">
        <v>43353</v>
      </c>
      <c r="K89" s="253" t="s">
        <v>688</v>
      </c>
    </row>
    <row r="90" spans="1:11" x14ac:dyDescent="0.25">
      <c r="B90" s="526" t="s">
        <v>689</v>
      </c>
      <c r="F90" t="s">
        <v>493</v>
      </c>
      <c r="G90" s="22">
        <v>43376</v>
      </c>
      <c r="I90" s="253" t="s">
        <v>463</v>
      </c>
      <c r="J90" s="22">
        <v>43378</v>
      </c>
      <c r="K90" s="253" t="s">
        <v>688</v>
      </c>
    </row>
    <row r="91" spans="1:11" s="8" customFormat="1" x14ac:dyDescent="0.25">
      <c r="B91" s="8" t="s">
        <v>690</v>
      </c>
      <c r="F91" s="618" t="s">
        <v>463</v>
      </c>
      <c r="G91" s="619">
        <v>43412</v>
      </c>
      <c r="I91" s="618" t="s">
        <v>446</v>
      </c>
      <c r="J91" s="619">
        <v>43412</v>
      </c>
      <c r="K91" s="618" t="s">
        <v>688</v>
      </c>
    </row>
    <row r="92" spans="1:11" s="8" customFormat="1" x14ac:dyDescent="0.25">
      <c r="B92" s="617" t="s">
        <v>691</v>
      </c>
      <c r="F92" s="618" t="s">
        <v>493</v>
      </c>
      <c r="G92" s="619">
        <v>43439</v>
      </c>
      <c r="I92" s="618" t="s">
        <v>463</v>
      </c>
      <c r="J92" s="619">
        <v>43440</v>
      </c>
      <c r="K92" s="618" t="s">
        <v>485</v>
      </c>
    </row>
    <row r="93" spans="1:11" s="8" customFormat="1" x14ac:dyDescent="0.25">
      <c r="B93" s="8" t="s">
        <v>692</v>
      </c>
      <c r="F93" s="618" t="s">
        <v>693</v>
      </c>
      <c r="G93" s="619">
        <v>43474</v>
      </c>
      <c r="I93" s="618" t="s">
        <v>446</v>
      </c>
      <c r="J93" s="619">
        <v>43474</v>
      </c>
      <c r="K93" s="618" t="s">
        <v>485</v>
      </c>
    </row>
    <row r="94" spans="1:11" s="8" customFormat="1" x14ac:dyDescent="0.25">
      <c r="B94" s="8" t="s">
        <v>694</v>
      </c>
      <c r="F94" s="618" t="s">
        <v>693</v>
      </c>
      <c r="G94" s="619">
        <v>43502</v>
      </c>
      <c r="I94" s="618" t="s">
        <v>463</v>
      </c>
      <c r="J94" s="619">
        <v>43502</v>
      </c>
      <c r="K94" s="618" t="s">
        <v>485</v>
      </c>
    </row>
    <row r="95" spans="1:11" s="8" customFormat="1" x14ac:dyDescent="0.25">
      <c r="B95" s="8" t="s">
        <v>695</v>
      </c>
      <c r="F95" s="618" t="s">
        <v>693</v>
      </c>
      <c r="G95" s="619">
        <v>43528</v>
      </c>
      <c r="I95" s="618" t="s">
        <v>446</v>
      </c>
      <c r="J95" s="619">
        <v>43528</v>
      </c>
      <c r="K95" s="618" t="s">
        <v>485</v>
      </c>
    </row>
    <row r="96" spans="1:11" s="8" customFormat="1" x14ac:dyDescent="0.25">
      <c r="B96" s="8" t="s">
        <v>696</v>
      </c>
      <c r="F96" s="618" t="s">
        <v>693</v>
      </c>
      <c r="G96" s="619">
        <v>43557</v>
      </c>
      <c r="I96" s="618" t="s">
        <v>446</v>
      </c>
      <c r="J96" s="619">
        <v>43557</v>
      </c>
      <c r="K96" s="618" t="s">
        <v>485</v>
      </c>
    </row>
    <row r="97" spans="2:11" s="8" customFormat="1" x14ac:dyDescent="0.25">
      <c r="B97" s="617" t="s">
        <v>697</v>
      </c>
      <c r="F97" s="618" t="s">
        <v>693</v>
      </c>
      <c r="G97" s="619">
        <v>43588</v>
      </c>
      <c r="I97" s="618" t="s">
        <v>446</v>
      </c>
      <c r="J97" s="619">
        <v>43588</v>
      </c>
      <c r="K97" s="618" t="s">
        <v>485</v>
      </c>
    </row>
    <row r="98" spans="2:11" s="8" customFormat="1" x14ac:dyDescent="0.25">
      <c r="B98" s="617" t="s">
        <v>698</v>
      </c>
      <c r="F98" s="618" t="s">
        <v>693</v>
      </c>
      <c r="G98" s="619">
        <v>43622</v>
      </c>
      <c r="I98" s="618" t="s">
        <v>446</v>
      </c>
      <c r="J98" s="619">
        <v>43623</v>
      </c>
      <c r="K98" s="618" t="s">
        <v>688</v>
      </c>
    </row>
    <row r="99" spans="2:11" s="8" customFormat="1" x14ac:dyDescent="0.25">
      <c r="B99" s="617" t="s">
        <v>700</v>
      </c>
      <c r="F99" s="618" t="s">
        <v>699</v>
      </c>
      <c r="G99" s="619">
        <v>43649</v>
      </c>
      <c r="I99" s="618" t="s">
        <v>446</v>
      </c>
      <c r="J99" s="619">
        <v>43649</v>
      </c>
      <c r="K99" s="618" t="s">
        <v>688</v>
      </c>
    </row>
    <row r="100" spans="2:11" s="8" customFormat="1" x14ac:dyDescent="0.25">
      <c r="B100" s="8" t="s">
        <v>701</v>
      </c>
      <c r="F100" s="618" t="s">
        <v>699</v>
      </c>
      <c r="G100" s="619">
        <v>43683</v>
      </c>
      <c r="I100" s="618" t="s">
        <v>702</v>
      </c>
      <c r="J100" s="619">
        <v>43683</v>
      </c>
      <c r="K100" s="618" t="s">
        <v>485</v>
      </c>
    </row>
    <row r="101" spans="2:11" s="8" customFormat="1" x14ac:dyDescent="0.25">
      <c r="B101" s="8" t="s">
        <v>703</v>
      </c>
      <c r="F101" s="618" t="s">
        <v>699</v>
      </c>
      <c r="G101" s="619">
        <v>43712</v>
      </c>
      <c r="I101" s="618" t="s">
        <v>702</v>
      </c>
      <c r="J101" s="619">
        <v>43713</v>
      </c>
      <c r="K101" s="618" t="s">
        <v>485</v>
      </c>
    </row>
    <row r="102" spans="2:11" s="8" customFormat="1" x14ac:dyDescent="0.25">
      <c r="B102" s="8" t="s">
        <v>704</v>
      </c>
      <c r="F102" s="618" t="s">
        <v>699</v>
      </c>
      <c r="G102" s="619">
        <v>43741</v>
      </c>
      <c r="I102" s="618" t="s">
        <v>702</v>
      </c>
      <c r="J102" s="619">
        <v>43741</v>
      </c>
      <c r="K102" s="618" t="s">
        <v>485</v>
      </c>
    </row>
    <row r="103" spans="2:11" s="8" customFormat="1" x14ac:dyDescent="0.25">
      <c r="B103" s="617" t="s">
        <v>705</v>
      </c>
      <c r="F103" s="618" t="s">
        <v>706</v>
      </c>
      <c r="G103" s="619">
        <v>43774</v>
      </c>
      <c r="I103" s="618" t="s">
        <v>702</v>
      </c>
      <c r="J103" s="619">
        <v>43774</v>
      </c>
      <c r="K103" s="618" t="s">
        <v>485</v>
      </c>
    </row>
    <row r="104" spans="2:11" s="8" customFormat="1" x14ac:dyDescent="0.25">
      <c r="B104" s="8" t="s">
        <v>707</v>
      </c>
      <c r="F104" s="618" t="s">
        <v>699</v>
      </c>
      <c r="G104" s="619">
        <v>43802</v>
      </c>
      <c r="I104" s="618" t="s">
        <v>702</v>
      </c>
      <c r="J104" s="619">
        <v>43802</v>
      </c>
      <c r="K104" s="618" t="s">
        <v>485</v>
      </c>
    </row>
    <row r="105" spans="2:11" s="8" customFormat="1" x14ac:dyDescent="0.25">
      <c r="B105" s="8" t="s">
        <v>708</v>
      </c>
      <c r="F105" s="618" t="s">
        <v>699</v>
      </c>
      <c r="G105" s="619">
        <v>43833</v>
      </c>
      <c r="I105" s="618" t="s">
        <v>702</v>
      </c>
      <c r="J105" s="619">
        <v>43836</v>
      </c>
      <c r="K105" s="618" t="s">
        <v>485</v>
      </c>
    </row>
    <row r="106" spans="2:11" s="8" customFormat="1" x14ac:dyDescent="0.25">
      <c r="B106" s="8" t="s">
        <v>709</v>
      </c>
      <c r="F106" s="618" t="s">
        <v>699</v>
      </c>
      <c r="G106" s="619">
        <v>43866</v>
      </c>
      <c r="I106" s="618" t="s">
        <v>702</v>
      </c>
      <c r="J106" s="619">
        <v>43866</v>
      </c>
      <c r="K106" s="618" t="s">
        <v>485</v>
      </c>
    </row>
    <row r="107" spans="2:11" s="8" customFormat="1" x14ac:dyDescent="0.25">
      <c r="B107" s="8" t="s">
        <v>710</v>
      </c>
      <c r="F107" s="618" t="s">
        <v>699</v>
      </c>
      <c r="G107" s="619">
        <v>43894</v>
      </c>
      <c r="I107" s="618" t="s">
        <v>702</v>
      </c>
      <c r="J107" s="619">
        <v>43895</v>
      </c>
      <c r="K107" s="618" t="s">
        <v>485</v>
      </c>
    </row>
    <row r="108" spans="2:11" x14ac:dyDescent="0.25">
      <c r="B108" t="s">
        <v>711</v>
      </c>
      <c r="F108" s="618" t="s">
        <v>699</v>
      </c>
      <c r="G108" s="22">
        <v>43924</v>
      </c>
      <c r="I108" s="618" t="s">
        <v>702</v>
      </c>
      <c r="J108" s="22">
        <v>43927</v>
      </c>
      <c r="K108" s="618" t="s">
        <v>485</v>
      </c>
    </row>
    <row r="109" spans="2:11" x14ac:dyDescent="0.25">
      <c r="B109" s="526" t="s">
        <v>713</v>
      </c>
      <c r="F109" s="618" t="s">
        <v>712</v>
      </c>
      <c r="G109" s="22">
        <v>43955</v>
      </c>
      <c r="I109" s="618" t="s">
        <v>699</v>
      </c>
      <c r="J109" s="22">
        <v>43956</v>
      </c>
      <c r="K109" s="618" t="s">
        <v>485</v>
      </c>
    </row>
    <row r="110" spans="2:11" x14ac:dyDescent="0.25">
      <c r="B110" s="526" t="s">
        <v>714</v>
      </c>
      <c r="F110" s="618" t="s">
        <v>715</v>
      </c>
      <c r="G110" s="22">
        <v>43984</v>
      </c>
      <c r="I110" s="618" t="s">
        <v>699</v>
      </c>
      <c r="J110" s="22">
        <v>43985</v>
      </c>
      <c r="K110" s="618" t="s">
        <v>485</v>
      </c>
    </row>
    <row r="111" spans="2:11" x14ac:dyDescent="0.25">
      <c r="B111" s="526" t="s">
        <v>716</v>
      </c>
      <c r="F111" s="618" t="s">
        <v>715</v>
      </c>
      <c r="G111" s="22">
        <v>44014</v>
      </c>
      <c r="I111" s="618" t="s">
        <v>699</v>
      </c>
      <c r="J111" s="22">
        <v>44015</v>
      </c>
      <c r="K111" s="618" t="s">
        <v>485</v>
      </c>
    </row>
    <row r="112" spans="2:11" x14ac:dyDescent="0.25">
      <c r="B112" s="526" t="s">
        <v>717</v>
      </c>
      <c r="F112" s="618" t="s">
        <v>715</v>
      </c>
      <c r="G112" s="22">
        <v>44047</v>
      </c>
      <c r="I112" s="618" t="s">
        <v>699</v>
      </c>
      <c r="J112" s="22">
        <v>44049</v>
      </c>
      <c r="K112" s="618" t="s">
        <v>485</v>
      </c>
    </row>
    <row r="113" spans="2:11" x14ac:dyDescent="0.25">
      <c r="B113" s="526" t="s">
        <v>718</v>
      </c>
      <c r="F113" s="618" t="s">
        <v>715</v>
      </c>
      <c r="G113" s="22">
        <v>44077</v>
      </c>
      <c r="I113" s="618" t="s">
        <v>699</v>
      </c>
      <c r="J113" s="22">
        <v>44077</v>
      </c>
      <c r="K113" s="618" t="s">
        <v>485</v>
      </c>
    </row>
    <row r="114" spans="2:11" x14ac:dyDescent="0.25">
      <c r="B114" s="526" t="s">
        <v>719</v>
      </c>
      <c r="F114" s="618" t="s">
        <v>715</v>
      </c>
      <c r="G114" s="22">
        <v>44106</v>
      </c>
      <c r="I114" s="618" t="s">
        <v>699</v>
      </c>
      <c r="J114" s="22">
        <v>44109</v>
      </c>
      <c r="K114" s="618" t="s">
        <v>485</v>
      </c>
    </row>
    <row r="115" spans="2:11" x14ac:dyDescent="0.25">
      <c r="B115" s="526" t="s">
        <v>720</v>
      </c>
      <c r="F115" s="618" t="s">
        <v>715</v>
      </c>
      <c r="G115" s="22">
        <v>44138</v>
      </c>
      <c r="I115" s="618" t="s">
        <v>699</v>
      </c>
      <c r="J115" s="22">
        <v>44140</v>
      </c>
      <c r="K115" s="618" t="s">
        <v>485</v>
      </c>
    </row>
    <row r="116" spans="2:11" x14ac:dyDescent="0.25">
      <c r="B116" s="526" t="s">
        <v>721</v>
      </c>
      <c r="F116" s="618" t="s">
        <v>715</v>
      </c>
      <c r="G116" s="22">
        <v>44169</v>
      </c>
      <c r="I116" s="253" t="s">
        <v>699</v>
      </c>
      <c r="J116" s="22">
        <v>44172</v>
      </c>
      <c r="K116" s="253" t="s">
        <v>723</v>
      </c>
    </row>
    <row r="117" spans="2:11" x14ac:dyDescent="0.25">
      <c r="B117" s="526" t="s">
        <v>722</v>
      </c>
      <c r="F117" s="618" t="s">
        <v>715</v>
      </c>
      <c r="G117" s="22">
        <v>44211</v>
      </c>
      <c r="I117" s="253" t="s">
        <v>699</v>
      </c>
      <c r="J117" s="22">
        <v>44217</v>
      </c>
      <c r="K117" s="253" t="s">
        <v>724</v>
      </c>
    </row>
    <row r="118" spans="2:11" x14ac:dyDescent="0.25">
      <c r="B118" s="526" t="s">
        <v>725</v>
      </c>
      <c r="F118" s="618" t="s">
        <v>715</v>
      </c>
      <c r="G118" s="22">
        <v>44230</v>
      </c>
      <c r="I118" s="253" t="s">
        <v>699</v>
      </c>
      <c r="J118" s="22">
        <v>44231</v>
      </c>
      <c r="K118" s="253" t="s">
        <v>485</v>
      </c>
    </row>
    <row r="119" spans="2:11" x14ac:dyDescent="0.25">
      <c r="B119" s="526" t="s">
        <v>726</v>
      </c>
      <c r="F119" s="618" t="s">
        <v>715</v>
      </c>
      <c r="G119" s="22">
        <v>44257</v>
      </c>
      <c r="I119" s="253" t="s">
        <v>699</v>
      </c>
      <c r="J119" s="22">
        <v>44258</v>
      </c>
      <c r="K119" s="253" t="s">
        <v>485</v>
      </c>
    </row>
    <row r="120" spans="2:11" x14ac:dyDescent="0.25">
      <c r="B120" s="526" t="s">
        <v>727</v>
      </c>
      <c r="F120" s="618" t="s">
        <v>715</v>
      </c>
      <c r="G120" s="22">
        <v>44293</v>
      </c>
      <c r="I120" s="253" t="s">
        <v>699</v>
      </c>
      <c r="J120" s="22">
        <v>44300</v>
      </c>
      <c r="K120" s="253" t="s">
        <v>485</v>
      </c>
    </row>
    <row r="121" spans="2:11" x14ac:dyDescent="0.25">
      <c r="B121" s="526" t="s">
        <v>728</v>
      </c>
      <c r="F121" s="618" t="s">
        <v>715</v>
      </c>
      <c r="G121" s="22">
        <v>44321</v>
      </c>
      <c r="I121" s="253" t="s">
        <v>699</v>
      </c>
      <c r="J121" s="22">
        <v>44326</v>
      </c>
      <c r="K121" s="253" t="s">
        <v>485</v>
      </c>
    </row>
    <row r="122" spans="2:11" x14ac:dyDescent="0.25">
      <c r="B122" t="s">
        <v>729</v>
      </c>
      <c r="F122" s="618" t="s">
        <v>699</v>
      </c>
      <c r="G122" s="22">
        <v>44351</v>
      </c>
      <c r="I122" s="253" t="s">
        <v>715</v>
      </c>
      <c r="J122" s="22">
        <v>44357</v>
      </c>
      <c r="K122" s="253" t="s">
        <v>485</v>
      </c>
    </row>
    <row r="123" spans="2:11" x14ac:dyDescent="0.25">
      <c r="B123" s="526" t="s">
        <v>730</v>
      </c>
      <c r="F123" s="618" t="s">
        <v>715</v>
      </c>
      <c r="G123" s="22">
        <v>44382</v>
      </c>
      <c r="I123" s="253" t="s">
        <v>699</v>
      </c>
      <c r="J123" s="22">
        <v>44384</v>
      </c>
      <c r="K123" s="253" t="s">
        <v>731</v>
      </c>
    </row>
    <row r="124" spans="2:11" x14ac:dyDescent="0.25">
      <c r="B124" s="526" t="s">
        <v>732</v>
      </c>
      <c r="F124" s="618" t="s">
        <v>715</v>
      </c>
      <c r="G124" s="22">
        <v>44413</v>
      </c>
      <c r="I124" s="253" t="s">
        <v>699</v>
      </c>
      <c r="J124" s="22">
        <v>44418</v>
      </c>
      <c r="K124" s="253" t="s">
        <v>731</v>
      </c>
    </row>
    <row r="125" spans="2:11" x14ac:dyDescent="0.25">
      <c r="B125" s="526" t="s">
        <v>733</v>
      </c>
      <c r="F125" s="618" t="s">
        <v>715</v>
      </c>
      <c r="G125" s="22">
        <v>44445</v>
      </c>
      <c r="I125" s="253" t="s">
        <v>699</v>
      </c>
      <c r="J125" s="22">
        <v>44446</v>
      </c>
      <c r="K125" s="253" t="s">
        <v>731</v>
      </c>
    </row>
    <row r="126" spans="2:11" x14ac:dyDescent="0.25">
      <c r="B126" s="526" t="s">
        <v>734</v>
      </c>
      <c r="F126" s="618" t="s">
        <v>715</v>
      </c>
      <c r="G126" s="22">
        <v>44476</v>
      </c>
      <c r="I126" s="253" t="s">
        <v>699</v>
      </c>
      <c r="J126" s="22">
        <v>44483</v>
      </c>
      <c r="K126" s="253" t="s">
        <v>731</v>
      </c>
    </row>
    <row r="127" spans="2:11" x14ac:dyDescent="0.25">
      <c r="B127" s="526" t="s">
        <v>735</v>
      </c>
      <c r="F127" s="618" t="s">
        <v>715</v>
      </c>
      <c r="G127" s="22">
        <v>44503</v>
      </c>
      <c r="I127" s="253" t="s">
        <v>699</v>
      </c>
      <c r="J127" s="22">
        <v>44515</v>
      </c>
      <c r="K127" s="253" t="s">
        <v>731</v>
      </c>
    </row>
    <row r="128" spans="2:11" x14ac:dyDescent="0.25">
      <c r="B128" s="526" t="s">
        <v>736</v>
      </c>
      <c r="F128" s="618" t="s">
        <v>715</v>
      </c>
      <c r="G128" s="22">
        <v>44533</v>
      </c>
      <c r="I128" s="253" t="s">
        <v>699</v>
      </c>
      <c r="J128" s="22">
        <v>44543</v>
      </c>
      <c r="K128" s="253" t="s">
        <v>731</v>
      </c>
    </row>
    <row r="129" spans="2:11" x14ac:dyDescent="0.25">
      <c r="B129" s="526" t="s">
        <v>737</v>
      </c>
      <c r="F129" s="618" t="s">
        <v>715</v>
      </c>
      <c r="G129" s="22">
        <v>44567</v>
      </c>
      <c r="I129" s="253" t="s">
        <v>699</v>
      </c>
      <c r="J129" s="22">
        <v>44572</v>
      </c>
      <c r="K129" s="253" t="s">
        <v>731</v>
      </c>
    </row>
    <row r="130" spans="2:11" x14ac:dyDescent="0.25">
      <c r="B130" s="526" t="s">
        <v>738</v>
      </c>
      <c r="F130" s="618" t="s">
        <v>715</v>
      </c>
      <c r="G130" s="22">
        <v>44595</v>
      </c>
      <c r="I130" s="253" t="s">
        <v>699</v>
      </c>
      <c r="J130" s="22">
        <v>44602</v>
      </c>
      <c r="K130" s="253" t="s">
        <v>731</v>
      </c>
    </row>
    <row r="131" spans="2:11" x14ac:dyDescent="0.25">
      <c r="B131" s="526" t="s">
        <v>739</v>
      </c>
      <c r="F131" s="618" t="s">
        <v>699</v>
      </c>
      <c r="G131" s="22">
        <v>44630</v>
      </c>
      <c r="I131" s="253" t="s">
        <v>715</v>
      </c>
      <c r="J131" s="22">
        <v>44634</v>
      </c>
      <c r="K131" s="253" t="s">
        <v>731</v>
      </c>
    </row>
    <row r="132" spans="2:11" x14ac:dyDescent="0.25">
      <c r="B132" s="526" t="s">
        <v>740</v>
      </c>
      <c r="F132" s="618" t="s">
        <v>715</v>
      </c>
      <c r="G132" s="22">
        <v>44657</v>
      </c>
      <c r="I132" s="253" t="s">
        <v>702</v>
      </c>
      <c r="J132" s="22">
        <v>44665</v>
      </c>
      <c r="K132" s="253" t="s">
        <v>731</v>
      </c>
    </row>
    <row r="133" spans="2:11" x14ac:dyDescent="0.25">
      <c r="B133" s="526" t="s">
        <v>741</v>
      </c>
      <c r="F133" s="618" t="s">
        <v>715</v>
      </c>
      <c r="G133" s="22">
        <v>44687</v>
      </c>
      <c r="I133" s="253" t="s">
        <v>699</v>
      </c>
      <c r="J133" s="22">
        <v>44690</v>
      </c>
      <c r="K133" s="253" t="s">
        <v>731</v>
      </c>
    </row>
    <row r="134" spans="2:11" x14ac:dyDescent="0.25">
      <c r="B134" s="526" t="s">
        <v>742</v>
      </c>
      <c r="F134" s="618" t="s">
        <v>743</v>
      </c>
      <c r="G134" s="22">
        <v>44719</v>
      </c>
      <c r="I134" s="253" t="s">
        <v>715</v>
      </c>
      <c r="J134" s="22">
        <v>44722</v>
      </c>
      <c r="K134" s="253" t="s">
        <v>731</v>
      </c>
    </row>
    <row r="135" spans="2:11" x14ac:dyDescent="0.25">
      <c r="B135" s="526" t="s">
        <v>744</v>
      </c>
      <c r="F135" s="618" t="s">
        <v>743</v>
      </c>
      <c r="G135" s="22">
        <v>44746</v>
      </c>
      <c r="I135" s="253" t="s">
        <v>715</v>
      </c>
      <c r="J135" s="22">
        <v>44749</v>
      </c>
      <c r="K135" s="253" t="s">
        <v>731</v>
      </c>
    </row>
    <row r="136" spans="2:11" x14ac:dyDescent="0.25">
      <c r="B136" s="526" t="s">
        <v>745</v>
      </c>
      <c r="F136" s="618" t="s">
        <v>743</v>
      </c>
      <c r="G136" s="22">
        <v>44777</v>
      </c>
      <c r="I136" s="253" t="s">
        <v>715</v>
      </c>
      <c r="J136" s="22">
        <v>44782</v>
      </c>
      <c r="K136" s="253" t="s">
        <v>731</v>
      </c>
    </row>
  </sheetData>
  <hyperlinks>
    <hyperlink ref="B7" r:id="rId1" xr:uid="{00000000-0004-0000-0000-000000000000}"/>
    <hyperlink ref="H8" r:id="rId2" xr:uid="{00000000-0004-0000-0000-000001000000}"/>
    <hyperlink ref="B9" r:id="rId3" xr:uid="{00000000-0004-0000-0000-000002000000}"/>
    <hyperlink ref="B12" r:id="rId4" xr:uid="{00000000-0004-0000-0000-000003000000}"/>
    <hyperlink ref="B11" r:id="rId5" xr:uid="{00000000-0004-0000-0000-000004000000}"/>
    <hyperlink ref="B13" r:id="rId6" xr:uid="{00000000-0004-0000-0000-000005000000}"/>
    <hyperlink ref="B14" r:id="rId7" xr:uid="{00000000-0004-0000-0000-000006000000}"/>
    <hyperlink ref="B15" r:id="rId8" xr:uid="{00000000-0004-0000-0000-000007000000}"/>
    <hyperlink ref="B16" r:id="rId9" xr:uid="{00000000-0004-0000-0000-000008000000}"/>
    <hyperlink ref="B17" r:id="rId10" xr:uid="{00000000-0004-0000-0000-000009000000}"/>
    <hyperlink ref="B18" r:id="rId11" xr:uid="{00000000-0004-0000-0000-00000A000000}"/>
    <hyperlink ref="B19" r:id="rId12" xr:uid="{00000000-0004-0000-0000-00000B000000}"/>
    <hyperlink ref="B20" r:id="rId13" xr:uid="{00000000-0004-0000-0000-00000C000000}"/>
    <hyperlink ref="B21" r:id="rId14" xr:uid="{00000000-0004-0000-0000-00000D000000}"/>
    <hyperlink ref="B22" r:id="rId15" xr:uid="{00000000-0004-0000-0000-00000E000000}"/>
    <hyperlink ref="B23" r:id="rId16" xr:uid="{00000000-0004-0000-0000-00000F000000}"/>
    <hyperlink ref="B24" r:id="rId17" xr:uid="{00000000-0004-0000-0000-000010000000}"/>
    <hyperlink ref="B25" r:id="rId18" xr:uid="{00000000-0004-0000-0000-000011000000}"/>
    <hyperlink ref="B26" r:id="rId19" xr:uid="{00000000-0004-0000-0000-000012000000}"/>
    <hyperlink ref="B27" r:id="rId20" xr:uid="{00000000-0004-0000-0000-000013000000}"/>
    <hyperlink ref="B28" r:id="rId21" xr:uid="{00000000-0004-0000-0000-000014000000}"/>
    <hyperlink ref="B29" r:id="rId22" xr:uid="{00000000-0004-0000-0000-000015000000}"/>
    <hyperlink ref="B30" r:id="rId23" xr:uid="{00000000-0004-0000-0000-000016000000}"/>
    <hyperlink ref="B31" r:id="rId24" xr:uid="{00000000-0004-0000-0000-000017000000}"/>
    <hyperlink ref="B32" r:id="rId25" xr:uid="{00000000-0004-0000-0000-000018000000}"/>
    <hyperlink ref="B33" r:id="rId26" xr:uid="{00000000-0004-0000-0000-000019000000}"/>
    <hyperlink ref="B34" r:id="rId27" xr:uid="{00000000-0004-0000-0000-00001A000000}"/>
    <hyperlink ref="B35" r:id="rId28" xr:uid="{00000000-0004-0000-0000-00001B000000}"/>
    <hyperlink ref="B36" r:id="rId29" xr:uid="{00000000-0004-0000-0000-00001C000000}"/>
    <hyperlink ref="B37" r:id="rId30" xr:uid="{00000000-0004-0000-0000-00001D000000}"/>
    <hyperlink ref="B38" r:id="rId31" xr:uid="{00000000-0004-0000-0000-00001E000000}"/>
    <hyperlink ref="B39" r:id="rId32" xr:uid="{00000000-0004-0000-0000-00001F000000}"/>
    <hyperlink ref="B40" r:id="rId33" xr:uid="{00000000-0004-0000-0000-000020000000}"/>
    <hyperlink ref="B41" r:id="rId34" xr:uid="{00000000-0004-0000-0000-000021000000}"/>
    <hyperlink ref="B42" r:id="rId35" xr:uid="{00000000-0004-0000-0000-000022000000}"/>
    <hyperlink ref="B43" r:id="rId36" xr:uid="{00000000-0004-0000-0000-000023000000}"/>
    <hyperlink ref="B44" r:id="rId37" xr:uid="{00000000-0004-0000-0000-000024000000}"/>
    <hyperlink ref="B45" r:id="rId38" xr:uid="{00000000-0004-0000-0000-000025000000}"/>
    <hyperlink ref="B46" r:id="rId39" xr:uid="{00000000-0004-0000-0000-000026000000}"/>
    <hyperlink ref="B47" r:id="rId40" xr:uid="{00000000-0004-0000-0000-000027000000}"/>
    <hyperlink ref="B48" r:id="rId41" xr:uid="{00000000-0004-0000-0000-000028000000}"/>
    <hyperlink ref="B49" r:id="rId42" xr:uid="{00000000-0004-0000-0000-000029000000}"/>
    <hyperlink ref="B50" r:id="rId43" xr:uid="{00000000-0004-0000-0000-00002A000000}"/>
    <hyperlink ref="B51" r:id="rId44" xr:uid="{00000000-0004-0000-0000-00002B000000}"/>
    <hyperlink ref="B52" r:id="rId45" xr:uid="{00000000-0004-0000-0000-00002C000000}"/>
    <hyperlink ref="B53" r:id="rId46" xr:uid="{00000000-0004-0000-0000-00002D000000}"/>
    <hyperlink ref="B54" r:id="rId47" xr:uid="{00000000-0004-0000-0000-00002E000000}"/>
    <hyperlink ref="B55" r:id="rId48" xr:uid="{00000000-0004-0000-0000-00002F000000}"/>
    <hyperlink ref="B56" r:id="rId49" xr:uid="{00000000-0004-0000-0000-000030000000}"/>
    <hyperlink ref="B57" r:id="rId50" xr:uid="{00000000-0004-0000-0000-000031000000}"/>
    <hyperlink ref="B58" r:id="rId51" xr:uid="{00000000-0004-0000-0000-000032000000}"/>
    <hyperlink ref="B59" r:id="rId52" xr:uid="{00000000-0004-0000-0000-000033000000}"/>
    <hyperlink ref="B60" r:id="rId53" xr:uid="{00000000-0004-0000-0000-000034000000}"/>
    <hyperlink ref="B61" r:id="rId54" xr:uid="{00000000-0004-0000-0000-000035000000}"/>
    <hyperlink ref="B62" r:id="rId55" xr:uid="{00000000-0004-0000-0000-000036000000}"/>
    <hyperlink ref="B63" r:id="rId56" xr:uid="{00000000-0004-0000-0000-000037000000}"/>
    <hyperlink ref="B65" r:id="rId57" xr:uid="{00000000-0004-0000-0000-000038000000}"/>
    <hyperlink ref="B66" r:id="rId58" xr:uid="{00000000-0004-0000-0000-000039000000}"/>
    <hyperlink ref="B67" r:id="rId59" xr:uid="{00000000-0004-0000-0000-00003A000000}"/>
    <hyperlink ref="B68" r:id="rId60" xr:uid="{00000000-0004-0000-0000-00003B000000}"/>
    <hyperlink ref="B69" r:id="rId61" xr:uid="{00000000-0004-0000-0000-00003C000000}"/>
    <hyperlink ref="H74" r:id="rId62" xr:uid="{00000000-0004-0000-0000-00003D000000}"/>
    <hyperlink ref="B76" r:id="rId63" xr:uid="{00000000-0004-0000-0000-00003E000000}"/>
    <hyperlink ref="B77" r:id="rId64" xr:uid="{00000000-0004-0000-0000-00003F000000}"/>
    <hyperlink ref="B78" r:id="rId65" xr:uid="{00000000-0004-0000-0000-000040000000}"/>
    <hyperlink ref="B79" r:id="rId66" xr:uid="{00000000-0004-0000-0000-000041000000}"/>
    <hyperlink ref="B81" r:id="rId67" xr:uid="{00000000-0004-0000-0000-000042000000}"/>
    <hyperlink ref="B82" r:id="rId68" xr:uid="{00000000-0004-0000-0000-000043000000}"/>
    <hyperlink ref="B83" r:id="rId69" xr:uid="{00000000-0004-0000-0000-000044000000}"/>
    <hyperlink ref="B84" r:id="rId70" xr:uid="{00000000-0004-0000-0000-000045000000}"/>
    <hyperlink ref="B86" r:id="rId71" xr:uid="{00000000-0004-0000-0000-000046000000}"/>
    <hyperlink ref="B88" r:id="rId72" xr:uid="{00000000-0004-0000-0000-000047000000}"/>
    <hyperlink ref="B90" r:id="rId73" xr:uid="{00000000-0004-0000-0000-000048000000}"/>
    <hyperlink ref="B92" r:id="rId74" xr:uid="{00000000-0004-0000-0000-000049000000}"/>
    <hyperlink ref="B97" r:id="rId75" xr:uid="{00000000-0004-0000-0000-00004A000000}"/>
    <hyperlink ref="B98" r:id="rId76" xr:uid="{00000000-0004-0000-0000-00004B000000}"/>
    <hyperlink ref="B99" r:id="rId77" xr:uid="{00000000-0004-0000-0000-00004C000000}"/>
    <hyperlink ref="B103" r:id="rId78" xr:uid="{00000000-0004-0000-0000-00004D000000}"/>
    <hyperlink ref="B109" r:id="rId79" xr:uid="{00000000-0004-0000-0000-00004E000000}"/>
    <hyperlink ref="B110" r:id="rId80" xr:uid="{00000000-0004-0000-0000-00004F000000}"/>
    <hyperlink ref="B111" r:id="rId81" xr:uid="{00000000-0004-0000-0000-000050000000}"/>
    <hyperlink ref="B112" r:id="rId82" xr:uid="{B39A844B-804A-475E-B909-6D72C51DC5CE}"/>
    <hyperlink ref="B113" r:id="rId83" xr:uid="{B190B32A-73DF-4228-9537-F7D5810C3A61}"/>
    <hyperlink ref="B114" r:id="rId84" xr:uid="{C176C068-CB90-44DD-B10E-511ED7DE1B3C}"/>
    <hyperlink ref="B115" r:id="rId85" xr:uid="{9ABE68B0-4426-47BA-9912-D982056DFE91}"/>
    <hyperlink ref="B116" r:id="rId86" xr:uid="{8FAF5C27-18EF-4E19-B2E8-735EB542FA09}"/>
    <hyperlink ref="B117" r:id="rId87" xr:uid="{768CFC91-AEF2-42AB-8D56-36E4FB54BD92}"/>
    <hyperlink ref="B118" r:id="rId88" xr:uid="{B3C1BAF5-9448-4EF6-BFA6-090116478D3A}"/>
    <hyperlink ref="B119" r:id="rId89" xr:uid="{969F0396-898A-4715-AA89-F8E1FE4BE21E}"/>
    <hyperlink ref="B120" r:id="rId90" xr:uid="{B68E9186-09B3-4BBD-AB4E-4678CF3DD06F}"/>
    <hyperlink ref="B121" r:id="rId91" xr:uid="{84B8C26D-D846-433D-8990-11A5FCA38295}"/>
    <hyperlink ref="B123" r:id="rId92" xr:uid="{62EC81AC-0A58-4B2E-B200-3F05E8E0898C}"/>
    <hyperlink ref="B124" r:id="rId93" xr:uid="{7C0A50CC-C301-49B3-A641-22BB400B7CEB}"/>
    <hyperlink ref="B125" r:id="rId94" xr:uid="{44778CCC-043B-47A8-82E3-4B45F706CFEB}"/>
    <hyperlink ref="B126" r:id="rId95" xr:uid="{0C327E3D-E23E-47B9-8DCA-F7FB5231BE9A}"/>
    <hyperlink ref="B127" r:id="rId96" xr:uid="{02500CF4-1A5F-4E10-BA16-6EFEB52C5D62}"/>
    <hyperlink ref="B128" r:id="rId97" xr:uid="{EF9F80C4-0302-48AD-ABB5-E9FE1130E6AC}"/>
    <hyperlink ref="B129" r:id="rId98" xr:uid="{D7E8379F-EA90-4603-8EAF-854AAA003EF3}"/>
    <hyperlink ref="B130" r:id="rId99" xr:uid="{6F36B9C5-26C6-4125-B744-58368F707BF8}"/>
    <hyperlink ref="B131" r:id="rId100" xr:uid="{EA065773-F06F-486B-9FD1-5487740B52B1}"/>
    <hyperlink ref="B132" r:id="rId101" xr:uid="{282C4D7F-0234-4275-A794-7F73FD79DA9B}"/>
    <hyperlink ref="B133" r:id="rId102" xr:uid="{D5A2D511-F57D-406F-A447-672DE433DEF7}"/>
    <hyperlink ref="B134" r:id="rId103" xr:uid="{26530747-3472-4B37-AE3E-EE1568DA49D0}"/>
    <hyperlink ref="B135" r:id="rId104" xr:uid="{5F45B5CD-F18F-4A43-BE0A-3B206B349BFF}"/>
    <hyperlink ref="B136" r:id="rId105" xr:uid="{AABD1FC7-9AC2-4D0F-8FC1-8E83EFF377B6}"/>
  </hyperlinks>
  <pageMargins left="0.7" right="0.7" top="0.75" bottom="0.75" header="0.3" footer="0.3"/>
  <pageSetup paperSize="9" orientation="portrait" r:id="rId10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S75"/>
  <sheetViews>
    <sheetView topLeftCell="A13" zoomScale="85" workbookViewId="0">
      <selection activeCell="B12" sqref="B12"/>
    </sheetView>
  </sheetViews>
  <sheetFormatPr defaultRowHeight="13.2" x14ac:dyDescent="0.25"/>
  <cols>
    <col min="1" max="1" width="73.5546875" customWidth="1"/>
    <col min="2" max="2" width="25.5546875" customWidth="1"/>
    <col min="3" max="3" width="11.5546875" bestFit="1" customWidth="1"/>
    <col min="4" max="4" width="39.5546875" bestFit="1" customWidth="1"/>
    <col min="5" max="5" width="15.6640625" customWidth="1"/>
    <col min="6" max="6" width="14.6640625" customWidth="1"/>
    <col min="7" max="7" width="10.44140625" bestFit="1" customWidth="1"/>
    <col min="10" max="10" width="33.44140625" bestFit="1" customWidth="1"/>
    <col min="11" max="11" width="9" customWidth="1"/>
    <col min="12" max="12" width="10.33203125" bestFit="1" customWidth="1"/>
    <col min="14" max="14" width="10.33203125" bestFit="1" customWidth="1"/>
  </cols>
  <sheetData>
    <row r="1" spans="1:14" x14ac:dyDescent="0.25">
      <c r="A1" s="1" t="s">
        <v>39</v>
      </c>
      <c r="B1" s="22" t="e">
        <f>Calc_Date</f>
        <v>#VALUE!</v>
      </c>
      <c r="C1" s="22" t="e">
        <f>YEAR(B1)&amp;MONTH(B1)</f>
        <v>#VALUE!</v>
      </c>
    </row>
    <row r="2" spans="1:14" x14ac:dyDescent="0.25">
      <c r="E2" s="22"/>
      <c r="F2" s="22"/>
      <c r="G2" s="22"/>
    </row>
    <row r="3" spans="1:14" x14ac:dyDescent="0.25">
      <c r="A3" s="243" t="s">
        <v>206</v>
      </c>
      <c r="B3" s="22"/>
      <c r="C3" s="22"/>
      <c r="E3" s="22"/>
      <c r="F3" s="26"/>
      <c r="G3" s="22"/>
    </row>
    <row r="4" spans="1:14" x14ac:dyDescent="0.25">
      <c r="A4" s="1" t="s">
        <v>66</v>
      </c>
      <c r="B4" s="2" t="e">
        <f>(Contributions!K21-Contributions!K20)/365.25</f>
        <v>#N/A</v>
      </c>
      <c r="F4" s="22"/>
    </row>
    <row r="5" spans="1:14" x14ac:dyDescent="0.25">
      <c r="A5" s="1" t="s">
        <v>67</v>
      </c>
      <c r="B5" t="str">
        <f>Contributions!E22</f>
        <v/>
      </c>
      <c r="L5" s="22"/>
    </row>
    <row r="6" spans="1:14" x14ac:dyDescent="0.25">
      <c r="A6" s="1" t="s">
        <v>150</v>
      </c>
      <c r="B6" t="e">
        <f>IF(IF((60-age-7/12)*12&gt;=B5,B5,INT((60-age-7/12)*12))&lt;6,6,IF((60-age-7/12)*12&gt;=B5,B5,INT((60-age-7/12)*12)))</f>
        <v>#VALUE!</v>
      </c>
      <c r="D6" s="200"/>
      <c r="E6" s="204"/>
      <c r="F6" s="204"/>
      <c r="G6" s="204"/>
      <c r="H6" s="204"/>
      <c r="L6" s="22"/>
      <c r="M6" s="147"/>
    </row>
    <row r="7" spans="1:14" x14ac:dyDescent="0.25">
      <c r="A7" s="1"/>
      <c r="D7" s="200"/>
      <c r="E7" s="204"/>
      <c r="F7" s="204"/>
      <c r="G7" s="204"/>
      <c r="H7" s="204"/>
      <c r="L7" s="22"/>
      <c r="M7" s="147"/>
    </row>
    <row r="8" spans="1:14" x14ac:dyDescent="0.25">
      <c r="A8" s="1" t="s">
        <v>17</v>
      </c>
      <c r="D8" s="200"/>
      <c r="E8" s="9"/>
      <c r="F8" s="9"/>
      <c r="G8" s="9"/>
      <c r="H8" s="9"/>
      <c r="J8" s="5"/>
    </row>
    <row r="9" spans="1:14" x14ac:dyDescent="0.25">
      <c r="A9" s="244" t="s">
        <v>210</v>
      </c>
      <c r="B9" s="30" t="e">
        <f>IF(B4&lt;=5,36,IF(B4&lt;=15,37,38))</f>
        <v>#N/A</v>
      </c>
    </row>
    <row r="10" spans="1:14" x14ac:dyDescent="0.25">
      <c r="A10" s="6" t="s">
        <v>49</v>
      </c>
      <c r="B10" s="33" t="e">
        <f>VLOOKUP(C1,'Factor Table'!A279:AL600,B9,FALSE)</f>
        <v>#VALUE!</v>
      </c>
      <c r="C10" s="33"/>
      <c r="D10" t="e">
        <f>(1+B10)^12</f>
        <v>#VALUE!</v>
      </c>
    </row>
    <row r="11" spans="1:14" x14ac:dyDescent="0.25">
      <c r="A11" s="6" t="s">
        <v>40</v>
      </c>
      <c r="B11" s="33" t="e">
        <f>1/(1+B10)</f>
        <v>#VALUE!</v>
      </c>
      <c r="D11" s="33"/>
      <c r="N11" s="22"/>
    </row>
    <row r="12" spans="1:14" x14ac:dyDescent="0.25">
      <c r="A12" s="6" t="s">
        <v>43</v>
      </c>
      <c r="B12" s="33" t="e">
        <f>(1-B11^B6)/B10</f>
        <v>#VALUE!</v>
      </c>
      <c r="D12" s="154"/>
    </row>
    <row r="13" spans="1:14" x14ac:dyDescent="0.25">
      <c r="A13" s="1"/>
    </row>
    <row r="14" spans="1:14" x14ac:dyDescent="0.25">
      <c r="A14" s="1" t="s">
        <v>53</v>
      </c>
    </row>
    <row r="15" spans="1:14" x14ac:dyDescent="0.25">
      <c r="A15" t="s">
        <v>42</v>
      </c>
      <c r="B15" s="27" t="e">
        <f>IF(Calculation!D6=Calculation!D7,0,ROUND(D63,0))</f>
        <v>#N/A</v>
      </c>
      <c r="C15" s="19"/>
      <c r="G15" s="9"/>
      <c r="H15" s="9"/>
    </row>
    <row r="16" spans="1:14" x14ac:dyDescent="0.25">
      <c r="A16" t="s">
        <v>151</v>
      </c>
      <c r="B16" s="242" t="e">
        <f>IF(Calculation!D6=Calculation!D7,0,ROUND(IF(B6&gt;6,D63/B12,D63/6),2))</f>
        <v>#N/A</v>
      </c>
      <c r="C16" s="282" t="s">
        <v>245</v>
      </c>
      <c r="G16" s="203"/>
      <c r="H16" s="20"/>
    </row>
    <row r="17" spans="1:14" x14ac:dyDescent="0.25">
      <c r="B17" s="200"/>
      <c r="D17" s="57"/>
      <c r="G17" s="203"/>
      <c r="H17" s="20"/>
    </row>
    <row r="18" spans="1:14" x14ac:dyDescent="0.25">
      <c r="A18" s="320" t="s">
        <v>207</v>
      </c>
      <c r="B18" s="39"/>
      <c r="C18" s="19"/>
      <c r="D18" s="19"/>
    </row>
    <row r="19" spans="1:14" x14ac:dyDescent="0.25">
      <c r="A19" s="321" t="s">
        <v>66</v>
      </c>
      <c r="B19" s="322">
        <v>1</v>
      </c>
      <c r="F19" s="22"/>
    </row>
    <row r="20" spans="1:14" x14ac:dyDescent="0.25">
      <c r="A20" s="321" t="s">
        <v>67</v>
      </c>
      <c r="B20" s="323">
        <v>12</v>
      </c>
      <c r="L20" s="22"/>
    </row>
    <row r="21" spans="1:14" x14ac:dyDescent="0.25">
      <c r="A21" s="321" t="s">
        <v>150</v>
      </c>
      <c r="B21" s="324" t="e">
        <f>IF(IF((60-age-7/12)*12&gt;=B20,B20,INT((60-age-7/12)*12))&lt;6,6,IF((60-age-7/12)*12&gt;=B20,B20,INT((60-age-7/12)*12)))</f>
        <v>#VALUE!</v>
      </c>
      <c r="D21" s="153"/>
      <c r="L21" s="22"/>
      <c r="M21" s="147"/>
    </row>
    <row r="22" spans="1:14" x14ac:dyDescent="0.25">
      <c r="A22" s="321"/>
      <c r="B22" s="324"/>
      <c r="D22" s="153"/>
      <c r="L22" s="22"/>
      <c r="M22" s="147"/>
    </row>
    <row r="23" spans="1:14" x14ac:dyDescent="0.25">
      <c r="A23" s="321" t="s">
        <v>17</v>
      </c>
      <c r="B23" s="323"/>
      <c r="J23" s="5"/>
    </row>
    <row r="24" spans="1:14" x14ac:dyDescent="0.25">
      <c r="A24" s="45" t="s">
        <v>208</v>
      </c>
      <c r="B24" s="325">
        <f>IF(B19&lt;=5,36,IF(B19&lt;=15,37,38))</f>
        <v>36</v>
      </c>
    </row>
    <row r="25" spans="1:14" x14ac:dyDescent="0.25">
      <c r="A25" s="45" t="s">
        <v>49</v>
      </c>
      <c r="B25" s="326" t="e">
        <f>VLOOKUP(C1,'Factor Table'!A279:AL600,B24,FALSE)</f>
        <v>#VALUE!</v>
      </c>
      <c r="C25" s="33"/>
    </row>
    <row r="26" spans="1:14" x14ac:dyDescent="0.25">
      <c r="A26" s="45" t="s">
        <v>40</v>
      </c>
      <c r="B26" s="326" t="e">
        <f>1/(1+B25)</f>
        <v>#VALUE!</v>
      </c>
      <c r="D26" s="33"/>
      <c r="N26" s="22"/>
    </row>
    <row r="27" spans="1:14" x14ac:dyDescent="0.25">
      <c r="A27" s="45" t="s">
        <v>43</v>
      </c>
      <c r="B27" s="326" t="e">
        <f>(1-B26^B21)/B25</f>
        <v>#VALUE!</v>
      </c>
      <c r="D27" s="154"/>
    </row>
    <row r="28" spans="1:14" x14ac:dyDescent="0.25">
      <c r="A28" s="321"/>
      <c r="B28" s="323"/>
    </row>
    <row r="29" spans="1:14" x14ac:dyDescent="0.25">
      <c r="A29" s="321" t="s">
        <v>53</v>
      </c>
      <c r="B29" s="323"/>
    </row>
    <row r="30" spans="1:14" x14ac:dyDescent="0.25">
      <c r="A30" s="40" t="s">
        <v>42</v>
      </c>
      <c r="B30" s="327" t="e">
        <f>IF(Calculation!D6=Calculation!D7,0,IF(B5=0,"Not Applicable",ROUND((D63/B5)*12,0)))</f>
        <v>#N/A</v>
      </c>
      <c r="J30" t="s">
        <v>217</v>
      </c>
      <c r="K30" s="9"/>
      <c r="L30" s="9" t="e">
        <f>MONTH(B1)</f>
        <v>#VALUE!</v>
      </c>
    </row>
    <row r="31" spans="1:14" x14ac:dyDescent="0.25">
      <c r="A31" s="41" t="s">
        <v>151</v>
      </c>
      <c r="B31" s="328" t="e">
        <f>IF(B5=0,"Not Applicable","£"&amp;ROUND(IF(B21&gt;6,B30/B27,B30/6),2))</f>
        <v>#VALUE!</v>
      </c>
      <c r="J31" t="s">
        <v>218</v>
      </c>
      <c r="K31" s="203"/>
      <c r="L31" s="287">
        <f>MONTH(Contributions!F53)</f>
        <v>1</v>
      </c>
    </row>
    <row r="32" spans="1:14" x14ac:dyDescent="0.25">
      <c r="B32" s="200"/>
      <c r="J32" t="s">
        <v>220</v>
      </c>
      <c r="K32" s="203"/>
      <c r="L32" s="20" t="e">
        <f>(L31&lt;L30)*1</f>
        <v>#VALUE!</v>
      </c>
    </row>
    <row r="33" spans="1:14" x14ac:dyDescent="0.25">
      <c r="A33" s="1" t="s">
        <v>209</v>
      </c>
      <c r="C33" s="19"/>
      <c r="D33" s="19"/>
      <c r="E33" t="s">
        <v>211</v>
      </c>
      <c r="F33" t="s">
        <v>212</v>
      </c>
    </row>
    <row r="34" spans="1:14" x14ac:dyDescent="0.25">
      <c r="A34" s="1" t="s">
        <v>66</v>
      </c>
      <c r="B34">
        <f>IF(OR(Contributions!E49="yes",Contributions!E22&lt;12),Payment!B4,Contributions!E50)</f>
        <v>0</v>
      </c>
      <c r="D34" s="200" t="s">
        <v>214</v>
      </c>
      <c r="E34" s="286">
        <f>DATE(YEAR(Contributions!F53),L31,1)</f>
        <v>1</v>
      </c>
      <c r="F34" s="22" t="e">
        <f>IF(VALUE(B36)&lt;=6,DATE(YEAR(E34)+INT(6/12),MONTH(E34)+MOD(6,12),1),DATE(YEAR(E34)+INT(B36/12),MONTH(E34)+MOD(B36,12),1))</f>
        <v>#VALUE!</v>
      </c>
      <c r="G34" s="22"/>
      <c r="L34" t="e">
        <f>L31-L30+L32*12</f>
        <v>#VALUE!</v>
      </c>
      <c r="M34" t="s">
        <v>111</v>
      </c>
    </row>
    <row r="35" spans="1:14" x14ac:dyDescent="0.25">
      <c r="A35" s="1" t="s">
        <v>67</v>
      </c>
      <c r="B35" s="292">
        <f>IF(OR(Contributions!E49="yes",Contributions!E22&lt;12),Payment!B5,ROUNDDOWN(B34*12,0))</f>
        <v>0</v>
      </c>
      <c r="D35" t="s">
        <v>213</v>
      </c>
      <c r="E35" s="22">
        <f>DATE(YEAR(Contributions!F53),L31,1)</f>
        <v>1</v>
      </c>
      <c r="F35" s="245" t="e">
        <f>IF(VALUE(B36)&lt;=6,DATE(YEAR(E35)+INT(6/12),MONTH(E35)+MOD(6,12),1),DATE(YEAR(E35)+INT(B36/12),MONTH(E35)+MOD(B36,12),1))</f>
        <v>#VALUE!</v>
      </c>
      <c r="G35" s="22"/>
    </row>
    <row r="36" spans="1:14" x14ac:dyDescent="0.25">
      <c r="A36" s="6" t="s">
        <v>150</v>
      </c>
      <c r="B36" s="58" t="e">
        <f>IF((60-age-7/12)*12&gt;=B35,B35,INT((60-age-7/12)*12))</f>
        <v>#VALUE!</v>
      </c>
      <c r="E36" t="s">
        <v>85</v>
      </c>
      <c r="F36" s="22"/>
      <c r="G36" t="s">
        <v>85</v>
      </c>
      <c r="J36" s="332" t="s">
        <v>288</v>
      </c>
      <c r="K36" s="333"/>
      <c r="L36" s="333"/>
      <c r="M36" s="333"/>
      <c r="N36" s="333"/>
    </row>
    <row r="37" spans="1:14" x14ac:dyDescent="0.25">
      <c r="A37" s="241" t="s">
        <v>215</v>
      </c>
      <c r="B37" s="153" t="str">
        <f>IF(Contributions!E49="","",IF(B36&lt;6,6,B36))</f>
        <v/>
      </c>
      <c r="E37" t="s">
        <v>86</v>
      </c>
      <c r="G37" t="s">
        <v>87</v>
      </c>
      <c r="J37" s="333" t="s">
        <v>101</v>
      </c>
      <c r="K37" s="333"/>
      <c r="L37" s="334">
        <f>E34</f>
        <v>1</v>
      </c>
      <c r="M37" s="333"/>
      <c r="N37" s="333"/>
    </row>
    <row r="38" spans="1:14" x14ac:dyDescent="0.25">
      <c r="A38" s="1"/>
      <c r="B38" s="22"/>
      <c r="E38" s="36">
        <f>Contributions!F53</f>
        <v>0</v>
      </c>
      <c r="F38" s="37">
        <f>Contributions!F54</f>
        <v>0</v>
      </c>
      <c r="G38" s="34" t="e">
        <f>VLOOKUP(MONTH(F34),x,3,FALSE)</f>
        <v>#VALUE!</v>
      </c>
      <c r="H38" s="35" t="e">
        <f>YEAR(F34)</f>
        <v>#VALUE!</v>
      </c>
      <c r="J38" s="335" t="s">
        <v>216</v>
      </c>
      <c r="K38" s="333"/>
      <c r="L38" s="334" t="e">
        <f>F34-1</f>
        <v>#VALUE!</v>
      </c>
      <c r="M38" s="336" t="e">
        <f>VLOOKUP(MONTH(L38),x,3,FALSE)</f>
        <v>#VALUE!</v>
      </c>
      <c r="N38" s="333" t="e">
        <f>YEAR(L38)</f>
        <v>#VALUE!</v>
      </c>
    </row>
    <row r="39" spans="1:14" x14ac:dyDescent="0.25">
      <c r="A39" s="1"/>
      <c r="B39" s="146"/>
      <c r="F39" s="31"/>
      <c r="J39" s="333" t="s">
        <v>118</v>
      </c>
      <c r="K39" s="333"/>
      <c r="L39" s="334" t="e">
        <f>F35-1</f>
        <v>#VALUE!</v>
      </c>
      <c r="M39" s="336" t="e">
        <f>VLOOKUP(MONTH(L39),x,3,FALSE)</f>
        <v>#VALUE!</v>
      </c>
      <c r="N39" s="333" t="e">
        <f>YEAR(L39)</f>
        <v>#VALUE!</v>
      </c>
    </row>
    <row r="40" spans="1:14" x14ac:dyDescent="0.25">
      <c r="A40" s="1" t="s">
        <v>17</v>
      </c>
      <c r="D40" s="5"/>
      <c r="E40" s="22"/>
      <c r="J40" s="333"/>
      <c r="K40" s="333"/>
      <c r="L40" s="334"/>
      <c r="M40" s="336"/>
      <c r="N40" s="333"/>
    </row>
    <row r="41" spans="1:14" x14ac:dyDescent="0.25">
      <c r="A41" t="s">
        <v>208</v>
      </c>
      <c r="B41" s="30">
        <f>IF(B34&lt;=5,36,IF(B34&lt;=15,37,38))</f>
        <v>36</v>
      </c>
      <c r="J41" s="333" t="s">
        <v>121</v>
      </c>
      <c r="K41" s="333"/>
      <c r="L41" s="334" t="e">
        <f>MIN(Payment!L38:L39)</f>
        <v>#VALUE!</v>
      </c>
      <c r="M41" s="336" t="e">
        <f>VLOOKUP(MONTH(L41),x,3,FALSE)</f>
        <v>#VALUE!</v>
      </c>
      <c r="N41" s="333" t="e">
        <f>YEAR(L41)</f>
        <v>#VALUE!</v>
      </c>
    </row>
    <row r="42" spans="1:14" x14ac:dyDescent="0.25">
      <c r="A42" s="6" t="s">
        <v>49</v>
      </c>
      <c r="B42" s="33" t="e">
        <f>VLOOKUP(C1,'Factor Table'!A279:AL600,B41,FALSE)</f>
        <v>#VALUE!</v>
      </c>
      <c r="J42" s="5"/>
    </row>
    <row r="43" spans="1:14" x14ac:dyDescent="0.25">
      <c r="A43" s="6" t="s">
        <v>40</v>
      </c>
      <c r="B43" s="33" t="e">
        <f>1/(1+B42)</f>
        <v>#VALUE!</v>
      </c>
    </row>
    <row r="44" spans="1:14" x14ac:dyDescent="0.25">
      <c r="A44" s="6" t="s">
        <v>43</v>
      </c>
      <c r="B44" s="33" t="e">
        <f>(1-B43^B36)/B42</f>
        <v>#VALUE!</v>
      </c>
      <c r="D44" s="33"/>
      <c r="N44" s="22"/>
    </row>
    <row r="45" spans="1:14" x14ac:dyDescent="0.25">
      <c r="A45" s="1" t="s">
        <v>53</v>
      </c>
      <c r="D45" s="154"/>
    </row>
    <row r="46" spans="1:14" x14ac:dyDescent="0.25">
      <c r="A46" t="s">
        <v>42</v>
      </c>
      <c r="B46" s="27" t="e">
        <f>IF(Contributions!E49="yes",Payment!B15,ROUND(Payment!D63*B35/B5,0))</f>
        <v>#N/A</v>
      </c>
      <c r="C46" s="57"/>
    </row>
    <row r="47" spans="1:14" x14ac:dyDescent="0.25">
      <c r="A47" t="s">
        <v>41</v>
      </c>
      <c r="B47" s="291" t="e">
        <f>ROUND(IF(Contributions!E49="","",IF(B36&gt;6,IF(OR(Contributions!E49="yes",Contributions!E22&lt;12),Payment!B16,B46/B44),B46/6)),2)</f>
        <v>#VALUE!</v>
      </c>
    </row>
    <row r="48" spans="1:14" x14ac:dyDescent="0.25">
      <c r="G48" s="9"/>
      <c r="H48" s="9"/>
    </row>
    <row r="49" spans="1:19" x14ac:dyDescent="0.25">
      <c r="G49" s="203"/>
      <c r="H49" s="20"/>
    </row>
    <row r="51" spans="1:19" x14ac:dyDescent="0.25">
      <c r="A51" s="241" t="s">
        <v>219</v>
      </c>
    </row>
    <row r="52" spans="1:19" x14ac:dyDescent="0.25">
      <c r="A52" t="s">
        <v>18</v>
      </c>
      <c r="C52" s="28" t="e">
        <f>Payment!D59</f>
        <v>#N/A</v>
      </c>
      <c r="D52" t="s">
        <v>25</v>
      </c>
    </row>
    <row r="53" spans="1:19" x14ac:dyDescent="0.25">
      <c r="A53" t="s">
        <v>89</v>
      </c>
      <c r="C53" s="62" t="e">
        <f>D60</f>
        <v>#N/A</v>
      </c>
    </row>
    <row r="55" spans="1:19" x14ac:dyDescent="0.25">
      <c r="A55" s="1" t="s">
        <v>20</v>
      </c>
    </row>
    <row r="56" spans="1:19" x14ac:dyDescent="0.25">
      <c r="A56" t="s">
        <v>21</v>
      </c>
      <c r="C56" s="29" t="e">
        <f>Payment!D59</f>
        <v>#N/A</v>
      </c>
      <c r="D56" t="s">
        <v>26</v>
      </c>
    </row>
    <row r="58" spans="1:19" x14ac:dyDescent="0.25">
      <c r="A58" s="56"/>
      <c r="B58" s="38"/>
      <c r="C58" s="38"/>
      <c r="D58" s="38"/>
      <c r="E58" s="38"/>
      <c r="F58" s="38"/>
      <c r="G58" s="39"/>
    </row>
    <row r="59" spans="1:19" x14ac:dyDescent="0.25">
      <c r="A59" s="45" t="s">
        <v>143</v>
      </c>
      <c r="B59" s="21"/>
      <c r="C59" s="21"/>
      <c r="D59" s="18" t="e">
        <f>IF(Calculation!D6=Calculation!D7,0,ROUND(Calculation!H14,0))</f>
        <v>#N/A</v>
      </c>
      <c r="E59" s="53"/>
      <c r="F59" s="21"/>
      <c r="G59" s="44"/>
      <c r="K59" s="9"/>
      <c r="L59" s="9"/>
      <c r="M59" s="9"/>
      <c r="N59" s="9"/>
      <c r="O59" s="9"/>
      <c r="P59" s="9"/>
      <c r="Q59" s="9"/>
      <c r="R59" s="9"/>
      <c r="S59" s="9"/>
    </row>
    <row r="60" spans="1:19" ht="14.25" customHeight="1" x14ac:dyDescent="0.25">
      <c r="A60" s="195" t="s">
        <v>158</v>
      </c>
      <c r="B60" s="21"/>
      <c r="C60" s="21"/>
      <c r="D60" s="59" t="e">
        <f>Deferred!B14</f>
        <v>#N/A</v>
      </c>
      <c r="E60" s="9"/>
      <c r="F60" s="21"/>
      <c r="G60" s="44"/>
      <c r="K60" s="9"/>
      <c r="L60" s="9"/>
      <c r="M60" s="9"/>
      <c r="N60" s="9"/>
      <c r="O60" s="9"/>
      <c r="P60" s="9"/>
      <c r="Q60" s="9"/>
      <c r="R60" s="9"/>
      <c r="S60" s="9"/>
    </row>
    <row r="61" spans="1:19" x14ac:dyDescent="0.25">
      <c r="A61" s="46"/>
      <c r="B61" s="21"/>
      <c r="C61" s="21"/>
      <c r="D61" s="16"/>
      <c r="E61" s="9"/>
      <c r="F61" s="21"/>
      <c r="G61" s="44"/>
      <c r="K61" s="54"/>
      <c r="L61" s="9"/>
      <c r="M61" s="9"/>
      <c r="N61" s="9"/>
      <c r="O61" s="9"/>
      <c r="P61" s="9"/>
      <c r="Q61" s="9"/>
      <c r="R61" s="9"/>
      <c r="S61" s="9"/>
    </row>
    <row r="62" spans="1:19" x14ac:dyDescent="0.25">
      <c r="A62" s="40"/>
      <c r="B62" s="21"/>
      <c r="C62" s="21"/>
      <c r="D62" s="21"/>
      <c r="E62" s="14"/>
      <c r="F62" s="47"/>
      <c r="G62" s="48"/>
      <c r="K62" s="54"/>
      <c r="L62" s="9"/>
      <c r="M62" s="9"/>
      <c r="N62" s="9"/>
      <c r="O62" s="9"/>
      <c r="P62" s="9"/>
      <c r="Q62" s="9"/>
      <c r="R62" s="9"/>
      <c r="S62" s="9"/>
    </row>
    <row r="63" spans="1:19" x14ac:dyDescent="0.25">
      <c r="A63" s="195" t="s">
        <v>159</v>
      </c>
      <c r="B63" s="21"/>
      <c r="C63" s="21"/>
      <c r="D63" s="55" t="e">
        <f>Calculation!H16</f>
        <v>#N/A</v>
      </c>
      <c r="E63" s="14"/>
      <c r="F63" s="14"/>
      <c r="G63" s="189"/>
      <c r="K63" s="54"/>
      <c r="L63" s="9"/>
      <c r="M63" s="9"/>
      <c r="N63" s="9"/>
      <c r="O63" s="9"/>
      <c r="P63" s="9"/>
      <c r="Q63" s="9"/>
      <c r="R63" s="9"/>
      <c r="S63" s="9"/>
    </row>
    <row r="64" spans="1:19" x14ac:dyDescent="0.25">
      <c r="A64" s="45" t="s">
        <v>141</v>
      </c>
      <c r="B64" s="21"/>
      <c r="C64" s="21"/>
      <c r="D64" s="285" t="e">
        <f>ROUND(IF(B36&gt;6,#REF!,D63/6),2)</f>
        <v>#VALUE!</v>
      </c>
      <c r="E64" s="61" t="e">
        <f>"( from "&amp;E38&amp;" "&amp;F38&amp;" to "&amp;G38&amp;" "&amp;H38&amp;")"</f>
        <v>#VALUE!</v>
      </c>
      <c r="F64" s="190"/>
      <c r="G64" s="191"/>
      <c r="K64" s="54"/>
      <c r="L64" s="9"/>
      <c r="M64" s="9"/>
      <c r="N64" s="9"/>
      <c r="O64" s="9"/>
      <c r="P64" s="9"/>
      <c r="Q64" s="9"/>
      <c r="R64" s="9"/>
      <c r="S64" s="9"/>
    </row>
    <row r="65" spans="1:19" x14ac:dyDescent="0.25">
      <c r="A65" s="46"/>
      <c r="B65" s="49"/>
      <c r="C65" s="49"/>
      <c r="D65" s="288" t="s">
        <v>246</v>
      </c>
      <c r="E65" s="52"/>
      <c r="F65" s="50"/>
      <c r="G65" s="51"/>
      <c r="I65" s="7"/>
      <c r="K65" s="9"/>
      <c r="L65" s="9"/>
      <c r="M65" s="9"/>
      <c r="N65" s="9"/>
      <c r="O65" s="9"/>
      <c r="P65" s="9"/>
      <c r="Q65" s="9"/>
      <c r="R65" s="9"/>
      <c r="S65" s="9"/>
    </row>
    <row r="66" spans="1:19" x14ac:dyDescent="0.25">
      <c r="A66" s="41"/>
      <c r="B66" s="42"/>
      <c r="C66" s="42"/>
      <c r="D66" s="42"/>
      <c r="E66" s="42"/>
      <c r="F66" s="42"/>
      <c r="G66" s="43"/>
    </row>
    <row r="68" spans="1:19" x14ac:dyDescent="0.25">
      <c r="A68" s="14" t="s">
        <v>234</v>
      </c>
      <c r="D68" s="19" t="e">
        <f>IF(OR(Contributions!E22=0,Calculation!D6=Calculation!D7),"Not Applicable",Payment!D59/Contributions!E22*12)</f>
        <v>#N/A</v>
      </c>
    </row>
    <row r="69" spans="1:19" x14ac:dyDescent="0.25">
      <c r="A69" s="15"/>
      <c r="D69" s="192"/>
    </row>
    <row r="70" spans="1:19" x14ac:dyDescent="0.25">
      <c r="D70" s="193"/>
    </row>
    <row r="75" spans="1:19" x14ac:dyDescent="0.25">
      <c r="B75" s="144"/>
    </row>
  </sheetData>
  <phoneticPr fontId="24" type="noConversion"/>
  <printOptions gridLines="1"/>
  <pageMargins left="0.75" right="0.75" top="1" bottom="1" header="0.5" footer="0.5"/>
  <pageSetup paperSize="9" scale="4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H58"/>
  <sheetViews>
    <sheetView topLeftCell="A41" workbookViewId="0">
      <selection activeCell="B53" sqref="B53"/>
    </sheetView>
  </sheetViews>
  <sheetFormatPr defaultRowHeight="13.2" x14ac:dyDescent="0.25"/>
  <cols>
    <col min="1" max="1" width="56" customWidth="1"/>
    <col min="2" max="2" width="10.44140625" style="247" bestFit="1" customWidth="1"/>
    <col min="3" max="3" width="9.44140625" bestFit="1" customWidth="1"/>
    <col min="4" max="4" width="14" bestFit="1" customWidth="1"/>
    <col min="10" max="10" width="10.33203125" bestFit="1" customWidth="1"/>
  </cols>
  <sheetData>
    <row r="1" spans="1:5" x14ac:dyDescent="0.25">
      <c r="A1" s="1" t="s">
        <v>19</v>
      </c>
    </row>
    <row r="2" spans="1:5" x14ac:dyDescent="0.25">
      <c r="A2" s="1" t="s">
        <v>44</v>
      </c>
    </row>
    <row r="3" spans="1:5" x14ac:dyDescent="0.25">
      <c r="A3" s="6" t="s">
        <v>45</v>
      </c>
      <c r="B3" s="248" t="e">
        <f>IF(Calculation!D6=Calculation!D7,0,Calculation!H14)</f>
        <v>#N/A</v>
      </c>
      <c r="C3" s="17"/>
      <c r="D3" t="s">
        <v>26</v>
      </c>
    </row>
    <row r="4" spans="1:5" x14ac:dyDescent="0.25">
      <c r="A4" s="1" t="s">
        <v>46</v>
      </c>
    </row>
    <row r="5" spans="1:5" x14ac:dyDescent="0.25">
      <c r="A5" s="6" t="s">
        <v>51</v>
      </c>
    </row>
    <row r="7" spans="1:5" x14ac:dyDescent="0.25">
      <c r="A7" s="1" t="s">
        <v>55</v>
      </c>
    </row>
    <row r="8" spans="1:5" x14ac:dyDescent="0.25">
      <c r="A8" s="1" t="s">
        <v>152</v>
      </c>
    </row>
    <row r="9" spans="1:5" x14ac:dyDescent="0.25">
      <c r="A9" t="s">
        <v>23</v>
      </c>
      <c r="B9" s="205" t="e">
        <f>age</f>
        <v>#VALUE!</v>
      </c>
    </row>
    <row r="10" spans="1:5" x14ac:dyDescent="0.25">
      <c r="A10" t="s">
        <v>47</v>
      </c>
      <c r="B10" s="205">
        <v>60</v>
      </c>
    </row>
    <row r="11" spans="1:5" x14ac:dyDescent="0.25">
      <c r="A11" t="s">
        <v>24</v>
      </c>
      <c r="B11" s="205" t="e">
        <f>B10-B9</f>
        <v>#VALUE!</v>
      </c>
    </row>
    <row r="12" spans="1:5" x14ac:dyDescent="0.25">
      <c r="A12" t="s">
        <v>22</v>
      </c>
      <c r="B12" s="247">
        <f>Contributions!E35</f>
        <v>0</v>
      </c>
    </row>
    <row r="13" spans="1:5" x14ac:dyDescent="0.25">
      <c r="A13" s="1" t="s">
        <v>56</v>
      </c>
    </row>
    <row r="14" spans="1:5" ht="13.5" customHeight="1" x14ac:dyDescent="0.25">
      <c r="A14" t="s">
        <v>58</v>
      </c>
      <c r="B14" s="249" t="e">
        <f>IF(Calculation!D6=Calculation!D7,0,B3*(1.015)^B11/B12)</f>
        <v>#N/A</v>
      </c>
      <c r="C14" s="57"/>
      <c r="D14" s="17"/>
      <c r="E14" s="194"/>
    </row>
    <row r="15" spans="1:5" x14ac:dyDescent="0.25">
      <c r="B15" s="250"/>
    </row>
    <row r="16" spans="1:5" x14ac:dyDescent="0.25">
      <c r="A16" t="s">
        <v>57</v>
      </c>
    </row>
    <row r="18" spans="1:5" x14ac:dyDescent="0.25">
      <c r="A18" s="1" t="s">
        <v>153</v>
      </c>
    </row>
    <row r="19" spans="1:5" x14ac:dyDescent="0.25">
      <c r="A19" t="s">
        <v>154</v>
      </c>
      <c r="B19" s="248" t="e">
        <f>IF(Contributions!E22=0,"Not Applicable",B3/Contributions!E22*12)</f>
        <v>#N/A</v>
      </c>
    </row>
    <row r="20" spans="1:5" x14ac:dyDescent="0.25">
      <c r="A20" t="s">
        <v>23</v>
      </c>
      <c r="B20" s="205" t="e">
        <f>age</f>
        <v>#VALUE!</v>
      </c>
    </row>
    <row r="21" spans="1:5" x14ac:dyDescent="0.25">
      <c r="A21" t="s">
        <v>47</v>
      </c>
      <c r="B21" s="205">
        <v>60</v>
      </c>
    </row>
    <row r="22" spans="1:5" x14ac:dyDescent="0.25">
      <c r="A22" t="s">
        <v>24</v>
      </c>
      <c r="B22" s="205" t="e">
        <f>B21-B20</f>
        <v>#VALUE!</v>
      </c>
    </row>
    <row r="23" spans="1:5" x14ac:dyDescent="0.25">
      <c r="A23" s="209" t="s">
        <v>156</v>
      </c>
      <c r="B23" s="247" t="e">
        <f>(12/Contributions!E22)*(Contributions!E35-Contributions!E34)</f>
        <v>#VALUE!</v>
      </c>
    </row>
    <row r="24" spans="1:5" x14ac:dyDescent="0.25">
      <c r="A24" t="s">
        <v>22</v>
      </c>
      <c r="B24" s="264" t="e">
        <f>B23+Contributions!E34</f>
        <v>#VALUE!</v>
      </c>
    </row>
    <row r="25" spans="1:5" x14ac:dyDescent="0.25">
      <c r="A25" s="1" t="s">
        <v>56</v>
      </c>
    </row>
    <row r="26" spans="1:5" ht="13.5" customHeight="1" x14ac:dyDescent="0.25">
      <c r="A26" t="s">
        <v>58</v>
      </c>
      <c r="B26" s="249" t="e">
        <f>IF(Contributions!E22=0,"Not Applicable",B19*(1.015)^B22/B24)</f>
        <v>#N/A</v>
      </c>
      <c r="C26" s="57"/>
      <c r="D26" s="17"/>
      <c r="E26" s="194"/>
    </row>
    <row r="27" spans="1:5" x14ac:dyDescent="0.25">
      <c r="B27" s="250"/>
    </row>
    <row r="28" spans="1:5" x14ac:dyDescent="0.25">
      <c r="A28" t="s">
        <v>57</v>
      </c>
    </row>
    <row r="30" spans="1:5" x14ac:dyDescent="0.25">
      <c r="A30" s="1" t="s">
        <v>155</v>
      </c>
    </row>
    <row r="31" spans="1:5" x14ac:dyDescent="0.25">
      <c r="A31" t="s">
        <v>154</v>
      </c>
      <c r="B31" s="248" t="str">
        <f>Contributions!E54</f>
        <v/>
      </c>
    </row>
    <row r="32" spans="1:5" x14ac:dyDescent="0.25">
      <c r="A32" t="s">
        <v>23</v>
      </c>
      <c r="B32" s="205" t="e">
        <f>age</f>
        <v>#VALUE!</v>
      </c>
    </row>
    <row r="33" spans="1:8" x14ac:dyDescent="0.25">
      <c r="A33" t="s">
        <v>47</v>
      </c>
      <c r="B33" s="205">
        <v>60</v>
      </c>
    </row>
    <row r="34" spans="1:8" x14ac:dyDescent="0.25">
      <c r="A34" t="s">
        <v>24</v>
      </c>
      <c r="B34" s="205" t="e">
        <f>B33-B32</f>
        <v>#VALUE!</v>
      </c>
    </row>
    <row r="35" spans="1:8" x14ac:dyDescent="0.25">
      <c r="A35" s="209" t="s">
        <v>156</v>
      </c>
      <c r="B35" s="247" t="e">
        <f>(Contributions!K50/Contributions!E22)*(Contributions!E35-Contributions!E34)</f>
        <v>#VALUE!</v>
      </c>
    </row>
    <row r="36" spans="1:8" x14ac:dyDescent="0.25">
      <c r="A36" t="s">
        <v>22</v>
      </c>
      <c r="B36" s="264" t="e">
        <f>B35+Contributions!E34</f>
        <v>#VALUE!</v>
      </c>
    </row>
    <row r="37" spans="1:8" x14ac:dyDescent="0.25">
      <c r="A37" s="1" t="s">
        <v>56</v>
      </c>
    </row>
    <row r="38" spans="1:8" ht="13.5" customHeight="1" x14ac:dyDescent="0.25">
      <c r="A38" t="s">
        <v>58</v>
      </c>
      <c r="B38" s="249" t="e">
        <f>IF(Contributions!E22=0,"Not Applicable",B31*(1.015)^B34/B36)</f>
        <v>#VALUE!</v>
      </c>
      <c r="C38" s="57"/>
      <c r="D38" s="17"/>
      <c r="E38" s="194"/>
    </row>
    <row r="39" spans="1:8" x14ac:dyDescent="0.25">
      <c r="B39" s="250"/>
    </row>
    <row r="40" spans="1:8" x14ac:dyDescent="0.25">
      <c r="A40" t="s">
        <v>57</v>
      </c>
    </row>
    <row r="42" spans="1:8" x14ac:dyDescent="0.25">
      <c r="A42" s="1" t="s">
        <v>59</v>
      </c>
    </row>
    <row r="43" spans="1:8" x14ac:dyDescent="0.25">
      <c r="A43" t="s">
        <v>225</v>
      </c>
    </row>
    <row r="45" spans="1:8" x14ac:dyDescent="0.25">
      <c r="A45" s="335" t="s">
        <v>61</v>
      </c>
      <c r="B45" s="390" t="str">
        <f>B31</f>
        <v/>
      </c>
      <c r="C45" s="332" t="s">
        <v>26</v>
      </c>
      <c r="D45" s="333"/>
      <c r="E45" s="333"/>
      <c r="F45" s="333" t="s">
        <v>221</v>
      </c>
      <c r="G45" s="333"/>
      <c r="H45" s="333"/>
    </row>
    <row r="46" spans="1:8" x14ac:dyDescent="0.25">
      <c r="A46" s="333" t="s">
        <v>82</v>
      </c>
      <c r="B46" s="456" t="e">
        <f>DATE(YEAR(Contributions!K16),MONTH(Contributions!K16)+1,1)-1</f>
        <v>#VALUE!</v>
      </c>
      <c r="C46" s="333"/>
      <c r="D46" s="463" t="e">
        <f>VLOOKUP(H46,'Factor Table'!$AR$6:$AX$962,6,FALSE)</f>
        <v>#VALUE!</v>
      </c>
      <c r="E46" s="333"/>
      <c r="F46" s="333" t="e">
        <f>MONTH(B46)</f>
        <v>#VALUE!</v>
      </c>
      <c r="G46" s="333" t="e">
        <f>YEAR(B46)</f>
        <v>#VALUE!</v>
      </c>
      <c r="H46" s="333" t="e">
        <f>G46&amp;F46</f>
        <v>#VALUE!</v>
      </c>
    </row>
    <row r="47" spans="1:8" x14ac:dyDescent="0.25">
      <c r="A47" s="333"/>
      <c r="B47" s="394"/>
      <c r="C47" s="333"/>
      <c r="D47" s="333"/>
      <c r="E47" s="333"/>
      <c r="F47" s="333"/>
      <c r="G47" s="333"/>
      <c r="H47" s="333"/>
    </row>
    <row r="48" spans="1:8" x14ac:dyDescent="0.25">
      <c r="A48" s="333" t="s">
        <v>285</v>
      </c>
      <c r="B48" s="457" t="e">
        <f>Contributions!K85</f>
        <v>#N/A</v>
      </c>
      <c r="C48" s="333"/>
      <c r="D48" s="463" t="e">
        <f>MAX(VLOOKUP(H48,'Factor Table'!$AR$6:$AX$962,6,FALSE),D46)</f>
        <v>#N/A</v>
      </c>
      <c r="E48" s="333"/>
      <c r="F48" s="399" t="e">
        <f>MONTH(B48)</f>
        <v>#N/A</v>
      </c>
      <c r="G48" s="458" t="e">
        <f>YEAR(B48)</f>
        <v>#N/A</v>
      </c>
      <c r="H48" s="458" t="e">
        <f>G48&amp;F48</f>
        <v>#N/A</v>
      </c>
    </row>
    <row r="49" spans="1:8" x14ac:dyDescent="0.25">
      <c r="A49" s="333"/>
      <c r="B49" s="394"/>
      <c r="C49" s="333"/>
      <c r="D49" s="333" t="e">
        <f>D48/D46-1</f>
        <v>#N/A</v>
      </c>
      <c r="E49" s="333"/>
      <c r="F49" s="333"/>
      <c r="G49" s="333"/>
      <c r="H49" s="333"/>
    </row>
    <row r="50" spans="1:8" x14ac:dyDescent="0.25">
      <c r="A50" s="333" t="s">
        <v>90</v>
      </c>
      <c r="B50" s="459">
        <f>1.5/100</f>
        <v>1.4999999999999999E-2</v>
      </c>
      <c r="C50" s="333"/>
      <c r="D50" s="333"/>
      <c r="E50" s="333"/>
      <c r="F50" s="333"/>
      <c r="G50" s="333"/>
      <c r="H50" s="333"/>
    </row>
    <row r="51" spans="1:8" x14ac:dyDescent="0.25">
      <c r="A51" s="333" t="s">
        <v>226</v>
      </c>
      <c r="B51" s="460" t="e">
        <f>(B48-B46)/365.25</f>
        <v>#N/A</v>
      </c>
      <c r="C51" s="333" t="s">
        <v>283</v>
      </c>
      <c r="D51" s="333"/>
      <c r="E51" s="333"/>
      <c r="F51" s="333"/>
      <c r="G51" s="333"/>
      <c r="H51" s="333"/>
    </row>
    <row r="52" spans="1:8" x14ac:dyDescent="0.25">
      <c r="A52" s="333"/>
      <c r="B52" s="394"/>
      <c r="C52" s="378"/>
      <c r="D52" s="333"/>
      <c r="E52" s="333"/>
      <c r="F52" s="333"/>
      <c r="G52" s="333"/>
      <c r="H52" s="333"/>
    </row>
    <row r="53" spans="1:8" x14ac:dyDescent="0.25">
      <c r="A53" s="333" t="s">
        <v>62</v>
      </c>
      <c r="B53" s="392" t="e">
        <f>B45*(1+B50)^B51*D48/D46</f>
        <v>#VALUE!</v>
      </c>
      <c r="C53" s="333"/>
      <c r="D53" s="333"/>
      <c r="E53" s="333"/>
      <c r="F53" s="333"/>
      <c r="G53" s="333"/>
      <c r="H53" s="333"/>
    </row>
    <row r="55" spans="1:8" x14ac:dyDescent="0.25">
      <c r="B55" s="464" t="e">
        <f>B45*(1+B50)^B51</f>
        <v>#VALUE!</v>
      </c>
    </row>
    <row r="57" spans="1:8" x14ac:dyDescent="0.25">
      <c r="A57" s="25"/>
      <c r="B57" s="251"/>
    </row>
    <row r="58" spans="1:8" x14ac:dyDescent="0.25">
      <c r="B58" s="252"/>
    </row>
  </sheetData>
  <phoneticPr fontId="24" type="noConversion"/>
  <dataValidations count="2">
    <dataValidation type="whole" allowBlank="1" showInputMessage="1" showErrorMessage="1" errorTitle="Maximum of 100%" sqref="B56" xr:uid="{00000000-0002-0000-0200-000000000000}">
      <formula1>0</formula1>
      <formula2>1</formula2>
    </dataValidation>
    <dataValidation type="whole" allowBlank="1" showInputMessage="1" showErrorMessage="1" errorTitle="Maximum of 100%" promptTitle="Ensure maximum of 100%" prompt="The figure should not be greater than 100%" sqref="B39 B27 B15" xr:uid="{00000000-0002-0000-0200-000001000000}">
      <formula1>0</formula1>
      <formula2>100</formula2>
    </dataValidation>
  </dataValidations>
  <printOptions gridLines="1"/>
  <pageMargins left="0.75" right="0.75" top="1" bottom="1" header="0.5" footer="0.5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K80"/>
  <sheetViews>
    <sheetView topLeftCell="A43" workbookViewId="0">
      <selection activeCell="B53" sqref="B53"/>
    </sheetView>
  </sheetViews>
  <sheetFormatPr defaultRowHeight="13.2" x14ac:dyDescent="0.25"/>
  <cols>
    <col min="1" max="1" width="66.5546875" bestFit="1" customWidth="1"/>
    <col min="2" max="2" width="16.5546875" style="253" bestFit="1" customWidth="1"/>
    <col min="3" max="3" width="10.33203125" bestFit="1" customWidth="1"/>
    <col min="4" max="4" width="16.5546875" bestFit="1" customWidth="1"/>
    <col min="10" max="10" width="10.33203125" bestFit="1" customWidth="1"/>
  </cols>
  <sheetData>
    <row r="1" spans="1:6" x14ac:dyDescent="0.25">
      <c r="A1" s="1" t="s">
        <v>27</v>
      </c>
    </row>
    <row r="3" spans="1:6" x14ac:dyDescent="0.25">
      <c r="A3" s="333" t="s">
        <v>28</v>
      </c>
      <c r="B3" s="379">
        <f>DoL</f>
        <v>31</v>
      </c>
      <c r="C3" s="90"/>
      <c r="D3" s="90"/>
    </row>
    <row r="4" spans="1:6" x14ac:dyDescent="0.25">
      <c r="C4" s="22"/>
      <c r="D4" s="90"/>
    </row>
    <row r="5" spans="1:6" x14ac:dyDescent="0.25">
      <c r="A5" s="1" t="s">
        <v>80</v>
      </c>
      <c r="B5" s="254">
        <f>Contributions!K53-1</f>
        <v>0</v>
      </c>
      <c r="C5" s="22"/>
      <c r="D5" s="90"/>
      <c r="E5" s="22"/>
    </row>
    <row r="7" spans="1:6" x14ac:dyDescent="0.25">
      <c r="A7" t="s">
        <v>52</v>
      </c>
      <c r="B7" s="255">
        <f>INT(12*(YEAR(B3)-YEAR(B5))+MONTH(B3)-MONTH(B5))</f>
        <v>0</v>
      </c>
    </row>
    <row r="8" spans="1:6" x14ac:dyDescent="0.25">
      <c r="B8" s="255"/>
    </row>
    <row r="9" spans="1:6" x14ac:dyDescent="0.25">
      <c r="A9" t="s">
        <v>63</v>
      </c>
      <c r="B9" s="255" t="str">
        <f>Payment!B37</f>
        <v/>
      </c>
    </row>
    <row r="11" spans="1:6" x14ac:dyDescent="0.25">
      <c r="A11" t="s">
        <v>64</v>
      </c>
      <c r="B11" s="256" t="e">
        <f>B7/B9</f>
        <v>#VALUE!</v>
      </c>
    </row>
    <row r="13" spans="1:6" x14ac:dyDescent="0.25">
      <c r="A13" t="s">
        <v>65</v>
      </c>
      <c r="B13" s="257" t="e">
        <f>1-B11</f>
        <v>#VALUE!</v>
      </c>
    </row>
    <row r="15" spans="1:6" x14ac:dyDescent="0.25">
      <c r="A15" t="s">
        <v>93</v>
      </c>
      <c r="B15" s="258" t="e">
        <f>Calculation!H14*Payment!B35/Payment!B5</f>
        <v>#N/A</v>
      </c>
      <c r="C15" s="17"/>
    </row>
    <row r="16" spans="1:6" x14ac:dyDescent="0.25">
      <c r="C16" s="102"/>
      <c r="F16" t="s">
        <v>221</v>
      </c>
    </row>
    <row r="17" spans="1:9" x14ac:dyDescent="0.25">
      <c r="A17" t="s">
        <v>100</v>
      </c>
      <c r="B17" s="254" t="e">
        <f>Contributions!K16</f>
        <v>#VALUE!</v>
      </c>
      <c r="D17" t="e">
        <f>VLOOKUP(H17,'Factor Table'!$AR$6:$AW$962,6,FALSE)</f>
        <v>#VALUE!</v>
      </c>
      <c r="F17" s="60" t="e">
        <f>MONTH(B17)</f>
        <v>#VALUE!</v>
      </c>
      <c r="G17" s="60" t="e">
        <f>YEAR(B17)</f>
        <v>#VALUE!</v>
      </c>
      <c r="H17" s="60" t="e">
        <f>G17&amp;F17</f>
        <v>#VALUE!</v>
      </c>
      <c r="I17" t="s">
        <v>284</v>
      </c>
    </row>
    <row r="18" spans="1:9" x14ac:dyDescent="0.25">
      <c r="F18" s="60"/>
      <c r="G18" s="60"/>
      <c r="H18" s="60"/>
      <c r="I18" t="s">
        <v>284</v>
      </c>
    </row>
    <row r="19" spans="1:9" x14ac:dyDescent="0.25">
      <c r="A19" t="s">
        <v>255</v>
      </c>
      <c r="B19" s="298">
        <f>DoL</f>
        <v>31</v>
      </c>
      <c r="C19" s="299"/>
      <c r="D19" s="299" t="e">
        <f>VLOOKUP(H19,'Factor Table'!$AR$6:$AW$962,6,FALSE)</f>
        <v>#N/A</v>
      </c>
      <c r="E19" s="299"/>
      <c r="F19" s="299">
        <f>MONTH(B19)</f>
        <v>1</v>
      </c>
      <c r="G19" s="299">
        <f>YEAR(B19)</f>
        <v>1900</v>
      </c>
      <c r="H19" s="299" t="str">
        <f>G19&amp;F19</f>
        <v>19001</v>
      </c>
      <c r="I19" t="s">
        <v>284</v>
      </c>
    </row>
    <row r="20" spans="1:9" x14ac:dyDescent="0.25">
      <c r="A20" t="s">
        <v>90</v>
      </c>
      <c r="B20" s="259">
        <f>1.5/100</f>
        <v>1.4999999999999999E-2</v>
      </c>
      <c r="I20" t="s">
        <v>284</v>
      </c>
    </row>
    <row r="21" spans="1:9" x14ac:dyDescent="0.25">
      <c r="B21" s="259"/>
      <c r="I21" t="s">
        <v>284</v>
      </c>
    </row>
    <row r="22" spans="1:9" x14ac:dyDescent="0.25">
      <c r="A22" t="s">
        <v>99</v>
      </c>
      <c r="B22" s="301" t="e">
        <f>B15*B13*(1+B20)^(B7/12)*D19/D17</f>
        <v>#N/A</v>
      </c>
      <c r="C22" s="19" t="s">
        <v>318</v>
      </c>
      <c r="I22" t="s">
        <v>284</v>
      </c>
    </row>
    <row r="23" spans="1:9" x14ac:dyDescent="0.25">
      <c r="A23" s="333"/>
      <c r="B23" s="380"/>
      <c r="C23" s="102"/>
    </row>
    <row r="24" spans="1:9" x14ac:dyDescent="0.25">
      <c r="A24" s="333" t="s">
        <v>256</v>
      </c>
      <c r="B24" s="381" t="e">
        <f>B9-B7</f>
        <v>#VALUE!</v>
      </c>
      <c r="C24" s="102"/>
    </row>
    <row r="25" spans="1:9" x14ac:dyDescent="0.25">
      <c r="A25" s="333"/>
      <c r="B25" s="380"/>
      <c r="C25" s="102"/>
    </row>
    <row r="26" spans="1:9" x14ac:dyDescent="0.25">
      <c r="A26" s="377" t="s">
        <v>210</v>
      </c>
      <c r="B26" s="378" t="e">
        <f>IF((B24/12)&lt;=5,36,IF((B24/12)&lt;=15,37,38))</f>
        <v>#VALUE!</v>
      </c>
      <c r="C26" s="102"/>
      <c r="D26" s="22"/>
    </row>
    <row r="27" spans="1:9" x14ac:dyDescent="0.25">
      <c r="A27" s="382" t="s">
        <v>257</v>
      </c>
      <c r="B27" s="383">
        <f ca="1">IF(TODAY()&lt;B3,TODAY(),B3)</f>
        <v>31</v>
      </c>
      <c r="C27" s="334" t="str">
        <f ca="1">YEAR(B27)&amp;MONTH(B27)</f>
        <v>19001</v>
      </c>
    </row>
    <row r="28" spans="1:9" x14ac:dyDescent="0.25">
      <c r="A28" s="377"/>
      <c r="B28" s="378"/>
      <c r="C28" s="102"/>
    </row>
    <row r="29" spans="1:9" x14ac:dyDescent="0.25">
      <c r="A29" s="377"/>
      <c r="B29" s="378"/>
      <c r="C29" s="102"/>
    </row>
    <row r="30" spans="1:9" x14ac:dyDescent="0.25">
      <c r="A30" s="384" t="s">
        <v>49</v>
      </c>
      <c r="B30" s="385" t="e">
        <f ca="1">VLOOKUP(C27,'Factor Table'!A267:AL588,B26,FALSE)</f>
        <v>#N/A</v>
      </c>
      <c r="C30" s="33" t="e">
        <f>VLOOKUP(D27,'Factor Table'!B267:AM588,C26,FALSE)</f>
        <v>#N/A</v>
      </c>
      <c r="D30">
        <v>3.7867936638156241E-3</v>
      </c>
      <c r="G30">
        <f>1+D30</f>
        <v>1.0037867936638156</v>
      </c>
      <c r="H30">
        <f>G30^12</f>
        <v>1.0463999999999984</v>
      </c>
    </row>
    <row r="31" spans="1:9" x14ac:dyDescent="0.25">
      <c r="A31" s="384" t="s">
        <v>40</v>
      </c>
      <c r="B31" s="385" t="e">
        <f ca="1">1/(1+B30)</f>
        <v>#N/A</v>
      </c>
      <c r="C31" s="102"/>
    </row>
    <row r="32" spans="1:9" x14ac:dyDescent="0.25">
      <c r="A32" s="384" t="s">
        <v>258</v>
      </c>
      <c r="B32" s="385" t="e">
        <f ca="1">(1-B31^B24)/B30</f>
        <v>#N/A</v>
      </c>
      <c r="C32" s="102"/>
    </row>
    <row r="33" spans="1:8" x14ac:dyDescent="0.25">
      <c r="A33" s="384"/>
      <c r="B33" s="385"/>
      <c r="C33" s="102"/>
    </row>
    <row r="34" spans="1:8" x14ac:dyDescent="0.25">
      <c r="A34" s="384" t="s">
        <v>269</v>
      </c>
      <c r="B34" s="386" t="e">
        <f>Payment!B47*(1-taxRate)</f>
        <v>#VALUE!</v>
      </c>
      <c r="C34" s="19" t="s">
        <v>270</v>
      </c>
    </row>
    <row r="35" spans="1:8" x14ac:dyDescent="0.25">
      <c r="A35" s="333" t="s">
        <v>267</v>
      </c>
      <c r="B35" s="387" t="e">
        <f ca="1">B34*B32</f>
        <v>#VALUE!</v>
      </c>
      <c r="C35" s="19" t="s">
        <v>319</v>
      </c>
    </row>
    <row r="36" spans="1:8" x14ac:dyDescent="0.25">
      <c r="A36" s="384" t="s">
        <v>259</v>
      </c>
      <c r="B36" s="388"/>
      <c r="C36" s="102"/>
    </row>
    <row r="37" spans="1:8" x14ac:dyDescent="0.25">
      <c r="A37" s="303" t="s">
        <v>260</v>
      </c>
      <c r="B37" s="304">
        <f ca="1">TODAY()</f>
        <v>44783</v>
      </c>
      <c r="C37" s="310"/>
    </row>
    <row r="38" spans="1:8" x14ac:dyDescent="0.25">
      <c r="A38" s="303" t="s">
        <v>261</v>
      </c>
      <c r="B38" s="305">
        <f>B3</f>
        <v>31</v>
      </c>
      <c r="C38" s="310"/>
    </row>
    <row r="39" spans="1:8" x14ac:dyDescent="0.25">
      <c r="A39" s="303" t="s">
        <v>262</v>
      </c>
      <c r="B39" s="306" t="e">
        <f ca="1">(1/(1+B30)^12)^((B38-B37)/365.25)</f>
        <v>#N/A</v>
      </c>
      <c r="C39" s="310"/>
    </row>
    <row r="40" spans="1:8" x14ac:dyDescent="0.25">
      <c r="A40" s="303" t="s">
        <v>263</v>
      </c>
      <c r="B40" s="307" t="e">
        <f ca="1">B39*B35</f>
        <v>#N/A</v>
      </c>
      <c r="C40" s="310"/>
    </row>
    <row r="41" spans="1:8" x14ac:dyDescent="0.25">
      <c r="A41" s="303"/>
      <c r="B41" s="306"/>
      <c r="C41" s="310"/>
      <c r="H41">
        <f>131.58/(1.0464)^15</f>
        <v>66.63830123392664</v>
      </c>
    </row>
    <row r="42" spans="1:8" x14ac:dyDescent="0.25">
      <c r="A42" s="303" t="s">
        <v>264</v>
      </c>
      <c r="B42" s="306" t="s">
        <v>265</v>
      </c>
      <c r="C42" s="310"/>
      <c r="H42">
        <f>16923-66</f>
        <v>16857</v>
      </c>
    </row>
    <row r="43" spans="1:8" x14ac:dyDescent="0.25">
      <c r="A43" s="303"/>
      <c r="B43" s="306"/>
      <c r="C43" s="310"/>
    </row>
    <row r="44" spans="1:8" x14ac:dyDescent="0.25">
      <c r="A44" s="303"/>
      <c r="B44" s="306"/>
      <c r="C44" s="310"/>
    </row>
    <row r="45" spans="1:8" x14ac:dyDescent="0.25">
      <c r="A45" s="6"/>
      <c r="B45" s="33"/>
      <c r="C45" s="102"/>
    </row>
    <row r="46" spans="1:8" x14ac:dyDescent="0.25">
      <c r="A46" s="6"/>
      <c r="B46" s="33"/>
      <c r="C46" s="102"/>
    </row>
    <row r="47" spans="1:8" x14ac:dyDescent="0.25">
      <c r="A47" s="1" t="s">
        <v>44</v>
      </c>
    </row>
    <row r="48" spans="1:8" x14ac:dyDescent="0.25">
      <c r="A48" s="384" t="s">
        <v>54</v>
      </c>
      <c r="B48" s="380" t="e">
        <f ca="1">B35</f>
        <v>#VALUE!</v>
      </c>
      <c r="C48" s="389" t="s">
        <v>286</v>
      </c>
      <c r="D48" s="389"/>
    </row>
    <row r="49" spans="1:11" x14ac:dyDescent="0.25">
      <c r="A49" s="1" t="s">
        <v>46</v>
      </c>
    </row>
    <row r="50" spans="1:11" x14ac:dyDescent="0.25">
      <c r="A50" s="6" t="s">
        <v>48</v>
      </c>
    </row>
    <row r="51" spans="1:11" x14ac:dyDescent="0.25">
      <c r="A51" s="6"/>
    </row>
    <row r="52" spans="1:11" x14ac:dyDescent="0.25">
      <c r="A52" s="1" t="s">
        <v>55</v>
      </c>
    </row>
    <row r="53" spans="1:11" ht="13.5" customHeight="1" x14ac:dyDescent="0.25">
      <c r="A53" s="333" t="s">
        <v>287</v>
      </c>
      <c r="B53" s="390">
        <f>(B3-Contributions!E11)/365.25</f>
        <v>8.4873374401095145E-2</v>
      </c>
    </row>
    <row r="54" spans="1:11" x14ac:dyDescent="0.25">
      <c r="A54" s="333" t="s">
        <v>47</v>
      </c>
      <c r="B54" s="391">
        <v>60</v>
      </c>
    </row>
    <row r="55" spans="1:11" x14ac:dyDescent="0.25">
      <c r="A55" s="333" t="s">
        <v>24</v>
      </c>
      <c r="B55" s="392">
        <f>B54-B53</f>
        <v>59.915126625598901</v>
      </c>
    </row>
    <row r="56" spans="1:11" ht="13.5" customHeight="1" x14ac:dyDescent="0.25">
      <c r="A56" s="333" t="s">
        <v>22</v>
      </c>
      <c r="B56" s="393">
        <f>Contributions!E74</f>
        <v>0</v>
      </c>
    </row>
    <row r="57" spans="1:11" x14ac:dyDescent="0.25">
      <c r="A57" s="332" t="s">
        <v>56</v>
      </c>
      <c r="B57" s="394"/>
    </row>
    <row r="58" spans="1:11" x14ac:dyDescent="0.25">
      <c r="A58" s="333" t="s">
        <v>58</v>
      </c>
      <c r="B58" s="395" t="e">
        <f ca="1">B48*(1.015)^B55/B56</f>
        <v>#VALUE!</v>
      </c>
      <c r="C58" s="277"/>
    </row>
    <row r="59" spans="1:11" x14ac:dyDescent="0.25">
      <c r="B59" s="260"/>
    </row>
    <row r="60" spans="1:11" x14ac:dyDescent="0.25">
      <c r="A60" t="s">
        <v>57</v>
      </c>
    </row>
    <row r="62" spans="1:11" x14ac:dyDescent="0.25">
      <c r="A62" t="s">
        <v>60</v>
      </c>
    </row>
    <row r="64" spans="1:11" x14ac:dyDescent="0.25">
      <c r="A64" s="333" t="s">
        <v>61</v>
      </c>
      <c r="B64" s="396" t="e">
        <f ca="1">B35</f>
        <v>#VALUE!</v>
      </c>
      <c r="C64" s="332" t="s">
        <v>26</v>
      </c>
      <c r="D64" s="333"/>
      <c r="E64" s="333"/>
      <c r="F64" s="333"/>
      <c r="G64" s="333"/>
      <c r="H64" s="333"/>
      <c r="I64" s="333"/>
      <c r="J64" s="333"/>
      <c r="K64" s="333"/>
    </row>
    <row r="65" spans="1:11" x14ac:dyDescent="0.25">
      <c r="A65" s="333"/>
      <c r="B65" s="397"/>
      <c r="C65" s="333"/>
      <c r="D65" s="333"/>
      <c r="E65" s="333"/>
      <c r="F65" s="333" t="s">
        <v>221</v>
      </c>
      <c r="G65" s="333"/>
      <c r="H65" s="333"/>
      <c r="I65" s="333"/>
      <c r="J65" s="333"/>
      <c r="K65" s="333"/>
    </row>
    <row r="66" spans="1:11" x14ac:dyDescent="0.25">
      <c r="A66" s="333" t="s">
        <v>266</v>
      </c>
      <c r="B66" s="398">
        <f>DoL</f>
        <v>31</v>
      </c>
      <c r="C66" s="333"/>
      <c r="D66" s="458" t="e">
        <f>VLOOKUP(H66,'Factor Table'!$AR$6:$AX$962,6,FALSE)</f>
        <v>#N/A</v>
      </c>
      <c r="E66" s="333"/>
      <c r="F66" s="399">
        <f>MONTH(B66)</f>
        <v>1</v>
      </c>
      <c r="G66" s="333">
        <f>YEAR(B66)</f>
        <v>1900</v>
      </c>
      <c r="H66" s="333" t="str">
        <f>G66&amp;F66</f>
        <v>19001</v>
      </c>
      <c r="I66" s="333"/>
      <c r="J66" s="333"/>
      <c r="K66" s="333"/>
    </row>
    <row r="67" spans="1:11" x14ac:dyDescent="0.25">
      <c r="A67" s="333"/>
      <c r="B67" s="397"/>
      <c r="C67" s="333"/>
      <c r="D67" s="333"/>
      <c r="E67" s="333"/>
      <c r="F67" s="333"/>
      <c r="G67" s="333"/>
      <c r="H67" s="333"/>
      <c r="I67" s="333"/>
      <c r="J67" s="333"/>
      <c r="K67" s="333"/>
    </row>
    <row r="68" spans="1:11" x14ac:dyDescent="0.25">
      <c r="A68" s="333" t="s">
        <v>91</v>
      </c>
      <c r="B68" s="398" t="e">
        <f>Contributions!K85</f>
        <v>#N/A</v>
      </c>
      <c r="C68" s="333"/>
      <c r="D68" s="458" t="e">
        <f>MAX(VLOOKUP(H68,'Factor Table'!$AR$6:$AX$962,6,FALSE),D66)</f>
        <v>#N/A</v>
      </c>
      <c r="E68" s="333"/>
      <c r="F68" s="399" t="e">
        <f>MONTH(B68)</f>
        <v>#N/A</v>
      </c>
      <c r="G68" s="333" t="e">
        <f>YEAR(B68)</f>
        <v>#N/A</v>
      </c>
      <c r="H68" s="333" t="e">
        <f>G68&amp;F68</f>
        <v>#N/A</v>
      </c>
      <c r="I68" s="333"/>
      <c r="J68" s="333"/>
      <c r="K68" s="333"/>
    </row>
    <row r="69" spans="1:11" x14ac:dyDescent="0.25">
      <c r="A69" s="333"/>
      <c r="B69" s="398"/>
      <c r="C69" s="333"/>
      <c r="D69" s="333"/>
      <c r="E69" s="333"/>
      <c r="F69" s="333"/>
      <c r="G69" s="333"/>
      <c r="H69" s="333"/>
      <c r="I69" s="333"/>
      <c r="J69" s="333"/>
      <c r="K69" s="333"/>
    </row>
    <row r="70" spans="1:11" x14ac:dyDescent="0.25">
      <c r="A70" s="333" t="s">
        <v>90</v>
      </c>
      <c r="B70" s="400">
        <f>1.5/100</f>
        <v>1.4999999999999999E-2</v>
      </c>
      <c r="C70" s="333"/>
      <c r="D70" s="333" t="e">
        <f>D66/D68</f>
        <v>#N/A</v>
      </c>
      <c r="E70" s="333"/>
      <c r="F70" s="333" t="s">
        <v>320</v>
      </c>
      <c r="G70" s="333"/>
      <c r="H70" s="333"/>
      <c r="I70" s="333"/>
      <c r="J70" s="333"/>
      <c r="K70" s="333"/>
    </row>
    <row r="71" spans="1:11" x14ac:dyDescent="0.25">
      <c r="A71" s="335" t="s">
        <v>157</v>
      </c>
      <c r="B71" s="396" t="e">
        <f>(B68-B66)/365.25</f>
        <v>#N/A</v>
      </c>
      <c r="C71" s="333"/>
      <c r="D71" s="333"/>
      <c r="E71" s="333"/>
      <c r="F71" s="333" t="s">
        <v>268</v>
      </c>
      <c r="G71" s="333"/>
      <c r="H71" s="333"/>
      <c r="I71" s="333"/>
      <c r="J71" s="333"/>
      <c r="K71" s="333"/>
    </row>
    <row r="72" spans="1:11" x14ac:dyDescent="0.25">
      <c r="A72" s="333"/>
      <c r="B72" s="397"/>
      <c r="C72" s="333"/>
      <c r="D72" s="333"/>
      <c r="E72" s="333"/>
      <c r="F72" s="333"/>
      <c r="G72" s="333"/>
      <c r="H72" s="333"/>
      <c r="I72" s="333"/>
      <c r="J72" s="333"/>
      <c r="K72" s="333"/>
    </row>
    <row r="73" spans="1:11" x14ac:dyDescent="0.25">
      <c r="A73" s="333" t="s">
        <v>62</v>
      </c>
      <c r="B73" s="396" t="e">
        <f ca="1">B64*(1+B70)^B71*D68/D66</f>
        <v>#VALUE!</v>
      </c>
      <c r="C73" s="30"/>
    </row>
    <row r="74" spans="1:11" x14ac:dyDescent="0.25">
      <c r="D74" s="311"/>
    </row>
    <row r="75" spans="1:11" x14ac:dyDescent="0.25">
      <c r="A75" s="312" t="s">
        <v>271</v>
      </c>
      <c r="B75" s="313" t="e">
        <f>(D68/D66)^(1/B71)</f>
        <v>#N/A</v>
      </c>
      <c r="C75" s="312"/>
      <c r="D75" s="312"/>
      <c r="E75" t="s">
        <v>274</v>
      </c>
    </row>
    <row r="76" spans="1:11" x14ac:dyDescent="0.25">
      <c r="A76" s="312" t="s">
        <v>272</v>
      </c>
      <c r="B76" s="314" t="e">
        <f>B75+0.015</f>
        <v>#N/A</v>
      </c>
      <c r="C76" s="312"/>
      <c r="D76" s="312"/>
      <c r="E76" t="s">
        <v>274</v>
      </c>
    </row>
    <row r="77" spans="1:11" x14ac:dyDescent="0.25">
      <c r="A77" s="312"/>
      <c r="B77" s="313"/>
      <c r="C77" s="312"/>
      <c r="D77" s="312"/>
      <c r="E77" t="s">
        <v>274</v>
      </c>
    </row>
    <row r="78" spans="1:11" x14ac:dyDescent="0.25">
      <c r="A78" s="312" t="s">
        <v>273</v>
      </c>
      <c r="B78" s="315" t="e">
        <f>B76^B71</f>
        <v>#N/A</v>
      </c>
      <c r="C78" s="312"/>
      <c r="D78" s="312"/>
      <c r="E78" t="s">
        <v>274</v>
      </c>
    </row>
    <row r="79" spans="1:11" x14ac:dyDescent="0.25">
      <c r="A79" s="312"/>
      <c r="B79" s="316" t="e">
        <f ca="1">B64*B78</f>
        <v>#VALUE!</v>
      </c>
      <c r="C79" s="312"/>
      <c r="D79" s="312"/>
      <c r="E79" t="s">
        <v>274</v>
      </c>
    </row>
    <row r="80" spans="1:11" x14ac:dyDescent="0.25">
      <c r="B80" s="253" t="e">
        <f ca="1">B79/B73</f>
        <v>#VALUE!</v>
      </c>
    </row>
  </sheetData>
  <phoneticPr fontId="24" type="noConversion"/>
  <dataValidations count="2">
    <dataValidation type="whole" allowBlank="1" showInputMessage="1" showErrorMessage="1" errorTitle="Maximum of 100%" promptTitle="Ensure maximum of 100%" prompt="The figure should not be greater than 100%" sqref="B59" xr:uid="{00000000-0002-0000-0300-000000000000}">
      <formula1>0</formula1>
      <formula2>100</formula2>
    </dataValidation>
    <dataValidation type="whole" allowBlank="1" showInputMessage="1" showErrorMessage="1" errorTitle="Maximum of 100%" sqref="B77" xr:uid="{00000000-0002-0000-0300-000001000000}">
      <formula1>0</formula1>
      <formula2>1</formula2>
    </dataValidation>
  </dataValidations>
  <printOptions gridLines="1"/>
  <pageMargins left="0.75" right="0.75" top="1" bottom="1" header="0.5" footer="0.5"/>
  <pageSetup paperSize="9" scale="5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pageSetUpPr fitToPage="1"/>
  </sheetPr>
  <dimension ref="A1:AO139"/>
  <sheetViews>
    <sheetView showGridLines="0" tabSelected="1" zoomScale="70" zoomScaleNormal="70" workbookViewId="0">
      <selection activeCell="D22" sqref="D22"/>
    </sheetView>
  </sheetViews>
  <sheetFormatPr defaultRowHeight="13.2" x14ac:dyDescent="0.25"/>
  <cols>
    <col min="1" max="1" width="3.5546875" customWidth="1"/>
    <col min="2" max="2" width="28.6640625" customWidth="1"/>
    <col min="3" max="3" width="32.6640625" customWidth="1"/>
    <col min="4" max="4" width="33.44140625" customWidth="1"/>
    <col min="5" max="5" width="18.5546875" customWidth="1"/>
    <col min="6" max="6" width="30.33203125" customWidth="1"/>
    <col min="7" max="7" width="21.5546875" customWidth="1"/>
    <col min="8" max="8" width="41.44140625" bestFit="1" customWidth="1"/>
    <col min="9" max="9" width="4" hidden="1" customWidth="1"/>
    <col min="10" max="10" width="30.6640625" hidden="1" customWidth="1"/>
    <col min="11" max="11" width="113.44140625" hidden="1" customWidth="1"/>
    <col min="12" max="12" width="39.44140625" hidden="1" customWidth="1"/>
    <col min="13" max="13" width="48.5546875" hidden="1" customWidth="1"/>
    <col min="14" max="14" width="56.44140625" hidden="1" customWidth="1"/>
    <col min="15" max="15" width="26.44140625" hidden="1" customWidth="1"/>
    <col min="16" max="16" width="10.33203125" hidden="1" customWidth="1"/>
    <col min="17" max="17" width="27.5546875" hidden="1" customWidth="1"/>
    <col min="18" max="18" width="14.5546875" hidden="1" customWidth="1"/>
    <col min="19" max="19" width="17.44140625" hidden="1" customWidth="1"/>
    <col min="20" max="20" width="3.33203125" hidden="1" customWidth="1"/>
    <col min="21" max="21" width="17.44140625" hidden="1" customWidth="1"/>
    <col min="22" max="22" width="20.33203125" hidden="1" customWidth="1"/>
    <col min="23" max="23" width="8.6640625" hidden="1" customWidth="1"/>
    <col min="24" max="24" width="8.33203125" hidden="1" customWidth="1"/>
    <col min="25" max="25" width="12.44140625" hidden="1" customWidth="1"/>
    <col min="26" max="26" width="12.33203125" hidden="1" customWidth="1"/>
    <col min="27" max="27" width="38" hidden="1" customWidth="1"/>
    <col min="28" max="28" width="5.33203125" hidden="1" customWidth="1"/>
    <col min="29" max="29" width="14.5546875" hidden="1" customWidth="1"/>
    <col min="30" max="30" width="38" hidden="1" customWidth="1"/>
    <col min="31" max="31" width="12.33203125" hidden="1" customWidth="1"/>
    <col min="32" max="32" width="10.5546875" hidden="1" customWidth="1"/>
    <col min="33" max="33" width="12.33203125" hidden="1" customWidth="1"/>
    <col min="34" max="39" width="0" hidden="1" customWidth="1"/>
    <col min="40" max="41" width="9.33203125" hidden="1" customWidth="1"/>
    <col min="42" max="42" width="0" hidden="1" customWidth="1"/>
  </cols>
  <sheetData>
    <row r="1" spans="1:34" s="78" customFormat="1" x14ac:dyDescent="0.25">
      <c r="A1" s="78" t="s">
        <v>317</v>
      </c>
      <c r="D1" s="148"/>
      <c r="H1" s="168"/>
      <c r="J1" s="401" t="s">
        <v>289</v>
      </c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424" t="s">
        <v>293</v>
      </c>
      <c r="AB1" s="425"/>
      <c r="AC1" s="426"/>
      <c r="AD1" s="420" t="s">
        <v>280</v>
      </c>
      <c r="AE1" s="404" t="e">
        <f ca="1">MIN(DATE(YEAR(K10),MONTH(K10)+4,1)-1,DATE(YEAR(G53),MONTH(G53)+1,1)-1)</f>
        <v>#VALUE!</v>
      </c>
      <c r="AF1" s="403"/>
      <c r="AG1" s="416"/>
    </row>
    <row r="2" spans="1:34" s="78" customFormat="1" ht="21" x14ac:dyDescent="0.4">
      <c r="B2" s="79" t="s">
        <v>10</v>
      </c>
      <c r="C2" s="80"/>
      <c r="D2" s="80"/>
      <c r="E2" s="80"/>
      <c r="F2" s="80"/>
      <c r="G2" s="80"/>
      <c r="H2" s="169"/>
      <c r="J2" s="374" t="s">
        <v>291</v>
      </c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427" t="s">
        <v>297</v>
      </c>
      <c r="AB2" s="428"/>
      <c r="AC2" s="429"/>
      <c r="AD2" s="421" t="s">
        <v>281</v>
      </c>
      <c r="AE2" s="406">
        <f ca="1">DATE(YEAR(K10),MONTH(K10)+4,1)-1</f>
        <v>44895</v>
      </c>
      <c r="AF2" s="405" t="s">
        <v>282</v>
      </c>
      <c r="AG2" s="408" t="e">
        <f ca="1">IF(E84="active",MAX(DATE(AG3,1,1),VALUE(AE4)),DATE(AG3,1,1))</f>
        <v>#VALUE!</v>
      </c>
      <c r="AH2" s="318"/>
    </row>
    <row r="3" spans="1:34" s="78" customFormat="1" ht="16.8" x14ac:dyDescent="0.3">
      <c r="B3" s="81"/>
      <c r="C3" s="82"/>
      <c r="D3" s="82"/>
      <c r="E3" s="82"/>
      <c r="F3" s="82"/>
      <c r="G3" s="82"/>
      <c r="H3" s="170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430" t="s">
        <v>294</v>
      </c>
      <c r="AB3" s="428"/>
      <c r="AC3" s="431">
        <f>F53</f>
        <v>0</v>
      </c>
      <c r="AD3" s="421"/>
      <c r="AE3" s="407">
        <f ca="1">YEAR(K10)</f>
        <v>2022</v>
      </c>
      <c r="AF3" s="405"/>
      <c r="AG3" s="407" t="e">
        <f ca="1">INDIRECT(RIGHT(M85,3))</f>
        <v>#VALUE!</v>
      </c>
    </row>
    <row r="4" spans="1:34" s="78" customFormat="1" ht="16.8" x14ac:dyDescent="0.3">
      <c r="B4" s="83" t="s">
        <v>227</v>
      </c>
      <c r="C4" s="82"/>
      <c r="D4" s="82"/>
      <c r="E4" s="82"/>
      <c r="F4" s="82"/>
      <c r="G4" s="82"/>
      <c r="H4" s="170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430"/>
      <c r="AB4" s="428"/>
      <c r="AC4" s="432"/>
      <c r="AD4" s="421" t="s">
        <v>275</v>
      </c>
      <c r="AE4" s="408">
        <f>E73</f>
        <v>0</v>
      </c>
      <c r="AF4" s="405" t="s">
        <v>278</v>
      </c>
      <c r="AG4" s="406">
        <f ca="1">K10</f>
        <v>44783</v>
      </c>
    </row>
    <row r="5" spans="1:34" s="78" customFormat="1" ht="16.8" x14ac:dyDescent="0.3">
      <c r="A5" s="84"/>
      <c r="B5" s="83" t="s">
        <v>103</v>
      </c>
      <c r="C5" s="82"/>
      <c r="D5" s="82"/>
      <c r="E5" s="82"/>
      <c r="F5" s="82"/>
      <c r="G5" s="82"/>
      <c r="H5" s="170"/>
      <c r="K5" s="620" t="s">
        <v>81</v>
      </c>
      <c r="L5" s="620"/>
      <c r="M5" s="621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430" t="s">
        <v>252</v>
      </c>
      <c r="AB5" s="428"/>
      <c r="AC5" s="432">
        <f>DATE(AB15,AA15+1,1)-1</f>
        <v>31</v>
      </c>
      <c r="AD5" s="421" t="s">
        <v>276</v>
      </c>
      <c r="AE5" s="409">
        <f ca="1">IF(E84="active",AE1,AE2)</f>
        <v>44895</v>
      </c>
      <c r="AF5" s="405"/>
      <c r="AG5" s="409">
        <f ca="1">AE5</f>
        <v>44895</v>
      </c>
    </row>
    <row r="6" spans="1:34" s="78" customFormat="1" x14ac:dyDescent="0.25">
      <c r="B6" s="85"/>
      <c r="C6" s="82"/>
      <c r="D6" s="82"/>
      <c r="E6" s="82"/>
      <c r="F6" s="82"/>
      <c r="G6" s="82"/>
      <c r="H6" s="170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350" t="s">
        <v>295</v>
      </c>
      <c r="AA6" s="430" t="s">
        <v>296</v>
      </c>
      <c r="AB6" s="428"/>
      <c r="AC6" s="432" t="e">
        <f ca="1">MIN(DATE(YEAR(K10),MONTH(K10)+4,1)-1,DATE(YEAR(G53),MONTH(G53)+1,1)-1)</f>
        <v>#VALUE!</v>
      </c>
      <c r="AD6" s="421" t="s">
        <v>127</v>
      </c>
      <c r="AE6" s="410">
        <f ca="1">MONTH(AE5)-AD15+12*(YEAR(AE5)-AE3)+1</f>
        <v>4</v>
      </c>
      <c r="AF6" s="405"/>
      <c r="AG6" s="412">
        <f ca="1">MONTH(AG5)-MONTH(AG4)+12*(YEAR(AG5)-YEAR(AG4))+1</f>
        <v>4</v>
      </c>
    </row>
    <row r="7" spans="1:34" s="86" customFormat="1" ht="34.5" customHeight="1" x14ac:dyDescent="0.3">
      <c r="A7" s="135"/>
      <c r="B7" s="133" t="s">
        <v>102</v>
      </c>
      <c r="C7" s="134"/>
      <c r="D7" s="134"/>
      <c r="E7" s="134"/>
      <c r="F7" s="134"/>
      <c r="G7" s="134"/>
      <c r="H7" s="171" t="s">
        <v>104</v>
      </c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7"/>
      <c r="AA7" s="430" t="s">
        <v>253</v>
      </c>
      <c r="AB7" s="428"/>
      <c r="AC7" s="433" t="e">
        <f ca="1">MAX(0,MONTH(AC6)-MONTH(AC5)+12*(YEAR(AC6)-YEAR(AC5)))</f>
        <v>#VALUE!</v>
      </c>
      <c r="AD7" s="422" t="s">
        <v>277</v>
      </c>
      <c r="AE7" s="412">
        <f ca="1">MIN(12-AD15+1,AE6)</f>
        <v>4</v>
      </c>
      <c r="AF7" s="411"/>
      <c r="AG7" s="412">
        <f ca="1">MIN(4,AE6)-AE7</f>
        <v>0</v>
      </c>
    </row>
    <row r="8" spans="1:34" s="78" customFormat="1" ht="13.8" thickBot="1" x14ac:dyDescent="0.3">
      <c r="A8" s="136"/>
      <c r="B8" s="87"/>
      <c r="C8" s="88"/>
      <c r="D8" s="88"/>
      <c r="E8" s="82"/>
      <c r="F8" s="82"/>
      <c r="G8" s="82"/>
      <c r="H8" s="170"/>
      <c r="K8" s="92"/>
      <c r="L8" s="92"/>
      <c r="M8" s="92"/>
      <c r="N8" s="92" t="s">
        <v>106</v>
      </c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430" t="s">
        <v>254</v>
      </c>
      <c r="AB8" s="428"/>
      <c r="AC8" s="433" t="e">
        <f ca="1">15+AC7</f>
        <v>#VALUE!</v>
      </c>
      <c r="AD8" s="422" t="s">
        <v>321</v>
      </c>
      <c r="AE8" s="412">
        <f>IF(E84="active",MAX(0,12*(YEAR(AE4)-YEAR(K10))+MONTH(AE4)-MONTH(K10)),)</f>
        <v>0</v>
      </c>
      <c r="AF8" s="405"/>
      <c r="AG8" s="407" t="e">
        <f ca="1">MAX(0,MONTH(AG2)-1)</f>
        <v>#VALUE!</v>
      </c>
    </row>
    <row r="9" spans="1:34" s="78" customFormat="1" ht="17.25" customHeight="1" thickBot="1" x14ac:dyDescent="0.3">
      <c r="A9" s="136"/>
      <c r="B9" s="120" t="s">
        <v>94</v>
      </c>
      <c r="C9" s="121"/>
      <c r="D9" s="121"/>
      <c r="E9" s="82"/>
      <c r="F9" s="82"/>
      <c r="G9" s="82"/>
      <c r="H9" s="170"/>
      <c r="K9" s="92"/>
      <c r="L9" s="92"/>
      <c r="M9" s="92"/>
      <c r="N9" s="92" t="s">
        <v>105</v>
      </c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418" t="s">
        <v>131</v>
      </c>
      <c r="AB9" s="419"/>
      <c r="AC9" s="434" t="e">
        <f ca="1">"AC15:AC"&amp;AC8</f>
        <v>#VALUE!</v>
      </c>
      <c r="AD9" s="421"/>
      <c r="AE9" s="407" t="str">
        <f ca="1">"AE"&amp;15+AE8&amp;":AE"&amp;15+AE7-1</f>
        <v>AE15:AE18</v>
      </c>
      <c r="AF9" s="405"/>
      <c r="AG9" s="407" t="e">
        <f ca="1">"AG"&amp;15+AG8&amp;":AG"&amp;15+AG7-1</f>
        <v>#VALUE!</v>
      </c>
    </row>
    <row r="10" spans="1:34" s="78" customFormat="1" ht="15" customHeight="1" x14ac:dyDescent="0.25">
      <c r="A10" s="136"/>
      <c r="B10" s="122" t="s">
        <v>145</v>
      </c>
      <c r="C10" s="121"/>
      <c r="D10" s="121"/>
      <c r="E10" s="622"/>
      <c r="F10" s="623"/>
      <c r="G10" s="289"/>
      <c r="H10" s="170"/>
      <c r="J10" s="78" t="s">
        <v>161</v>
      </c>
      <c r="K10" s="338">
        <f ca="1">TODAY()</f>
        <v>44783</v>
      </c>
      <c r="L10" s="92"/>
      <c r="M10" s="92"/>
      <c r="N10" s="92"/>
      <c r="O10" s="239"/>
      <c r="P10" s="239"/>
      <c r="Q10" s="239"/>
      <c r="R10" s="239"/>
      <c r="S10" s="89" t="s">
        <v>304</v>
      </c>
      <c r="T10" s="239"/>
      <c r="U10" s="89" t="s">
        <v>301</v>
      </c>
      <c r="V10" s="89" t="s">
        <v>307</v>
      </c>
      <c r="W10" s="89"/>
      <c r="X10" s="239"/>
      <c r="Y10" s="372" t="s">
        <v>310</v>
      </c>
      <c r="Z10" s="92"/>
      <c r="AA10" s="430"/>
      <c r="AB10" s="428"/>
      <c r="AC10" s="429"/>
      <c r="AD10" s="421"/>
      <c r="AE10" s="407" t="s">
        <v>279</v>
      </c>
      <c r="AF10" s="405"/>
      <c r="AG10" s="407" t="s">
        <v>279</v>
      </c>
    </row>
    <row r="11" spans="1:34" s="78" customFormat="1" ht="15" customHeight="1" x14ac:dyDescent="0.25">
      <c r="A11" s="136"/>
      <c r="B11" s="122" t="s">
        <v>146</v>
      </c>
      <c r="C11" s="121"/>
      <c r="D11" s="121"/>
      <c r="E11" s="269"/>
      <c r="F11" s="107"/>
      <c r="H11" s="268" t="str">
        <f>IF(ISNUMBER(DATE(YEAR(E11),MONTH(E11),DAY(E11)))=TRUE,"","Error in date entry")</f>
        <v/>
      </c>
      <c r="J11" s="401" t="s">
        <v>160</v>
      </c>
      <c r="K11" s="441" t="e">
        <f>(K16-E11)/365.25</f>
        <v>#VALUE!</v>
      </c>
      <c r="L11" s="92"/>
      <c r="M11" s="92"/>
      <c r="N11" s="92"/>
      <c r="O11" s="239"/>
      <c r="P11" s="239"/>
      <c r="Q11" s="239"/>
      <c r="R11" s="239"/>
      <c r="S11" s="89" t="s">
        <v>305</v>
      </c>
      <c r="T11" s="239"/>
      <c r="U11" s="89" t="s">
        <v>302</v>
      </c>
      <c r="V11" s="89" t="s">
        <v>308</v>
      </c>
      <c r="W11" s="89"/>
      <c r="X11" s="239"/>
      <c r="Y11" s="372" t="s">
        <v>311</v>
      </c>
      <c r="Z11" s="92"/>
      <c r="AA11" s="430"/>
      <c r="AB11" s="428"/>
      <c r="AC11" s="429"/>
      <c r="AD11" s="421" t="s">
        <v>324</v>
      </c>
      <c r="AE11" s="409"/>
      <c r="AF11" s="405"/>
      <c r="AG11" s="407"/>
    </row>
    <row r="12" spans="1:34" s="78" customFormat="1" ht="15" customHeight="1" x14ac:dyDescent="0.25">
      <c r="A12" s="136"/>
      <c r="B12" s="122" t="s">
        <v>132</v>
      </c>
      <c r="C12" s="121"/>
      <c r="D12" s="121"/>
      <c r="E12" s="246"/>
      <c r="F12" s="218"/>
      <c r="G12" s="82"/>
      <c r="H12" s="240"/>
      <c r="J12" s="88" t="s">
        <v>162</v>
      </c>
      <c r="K12" s="375" t="s">
        <v>133</v>
      </c>
      <c r="L12" s="375" t="s">
        <v>134</v>
      </c>
      <c r="M12" s="443" t="s">
        <v>134</v>
      </c>
      <c r="N12" s="444">
        <f>(E12="Follow-up query")*1</f>
        <v>0</v>
      </c>
      <c r="O12" s="239"/>
      <c r="P12" s="239"/>
      <c r="Q12" s="239"/>
      <c r="R12" s="239"/>
      <c r="S12" s="89" t="s">
        <v>306</v>
      </c>
      <c r="T12" s="239"/>
      <c r="U12" s="89" t="s">
        <v>303</v>
      </c>
      <c r="V12" s="89" t="s">
        <v>309</v>
      </c>
      <c r="W12" s="89"/>
      <c r="X12" s="239"/>
      <c r="Y12" s="372" t="s">
        <v>312</v>
      </c>
      <c r="Z12" s="92"/>
      <c r="AA12" s="430"/>
      <c r="AB12" s="428"/>
      <c r="AC12" s="429"/>
      <c r="AD12" s="421" t="s">
        <v>322</v>
      </c>
      <c r="AE12" s="407"/>
      <c r="AF12" s="405"/>
      <c r="AG12" s="407"/>
    </row>
    <row r="13" spans="1:34" s="78" customFormat="1" ht="15.75" customHeight="1" x14ac:dyDescent="0.25">
      <c r="A13" s="136"/>
      <c r="B13" s="123"/>
      <c r="C13" s="121" t="str">
        <f>IF(E12="Initial Quotation","","If 'Follow-up query', date of calculation for original quotation")</f>
        <v>If 'Follow-up query', date of calculation for original quotation</v>
      </c>
      <c r="D13" s="121"/>
      <c r="E13" s="75"/>
      <c r="F13" s="295"/>
      <c r="G13" s="82"/>
      <c r="H13" s="170"/>
      <c r="J13" s="421" t="s">
        <v>205</v>
      </c>
      <c r="K13" s="442" t="str">
        <f ca="1">"U"&amp;14+$N$12*26&amp;":U"&amp;14+$N$12*(YEAR(K10)-1974)</f>
        <v>U14:U14</v>
      </c>
      <c r="L13" s="442" t="str">
        <f ca="1">"S"&amp;14+$N$12&amp;":S"&amp;14+IF(E13=YEAR(K10),MONTH(K10),12)*$N$12</f>
        <v>S14:S14</v>
      </c>
      <c r="M13" s="340"/>
      <c r="N13" s="92"/>
      <c r="O13" s="341"/>
      <c r="P13" s="239"/>
      <c r="Q13" s="342" t="s">
        <v>251</v>
      </c>
      <c r="R13" s="343" t="str">
        <f>E16</f>
        <v/>
      </c>
      <c r="S13" s="89"/>
      <c r="T13" s="239"/>
      <c r="U13" s="89"/>
      <c r="V13" s="239"/>
      <c r="W13" s="239" t="s">
        <v>108</v>
      </c>
      <c r="X13" s="239" t="s">
        <v>109</v>
      </c>
      <c r="Y13" s="372" t="s">
        <v>313</v>
      </c>
      <c r="Z13" s="92"/>
      <c r="AA13" s="430"/>
      <c r="AB13" s="428"/>
      <c r="AC13" s="429"/>
      <c r="AD13" s="421" t="s">
        <v>325</v>
      </c>
      <c r="AE13" s="407"/>
      <c r="AF13" s="405"/>
      <c r="AG13" s="407"/>
    </row>
    <row r="14" spans="1:34" s="78" customFormat="1" ht="15.75" customHeight="1" x14ac:dyDescent="0.25">
      <c r="A14" s="136"/>
      <c r="B14" s="123"/>
      <c r="C14" s="121"/>
      <c r="D14" s="121"/>
      <c r="E14" s="110"/>
      <c r="F14" s="111"/>
      <c r="G14" s="82"/>
      <c r="H14" s="170"/>
      <c r="J14" s="237"/>
      <c r="K14" s="88"/>
      <c r="L14" s="88"/>
      <c r="M14" s="340"/>
      <c r="N14" s="92"/>
      <c r="O14" s="239"/>
      <c r="P14" s="239"/>
      <c r="Q14" s="342" t="s">
        <v>250</v>
      </c>
      <c r="R14" s="342" t="s">
        <v>248</v>
      </c>
      <c r="S14" s="89"/>
      <c r="T14" s="239"/>
      <c r="U14" s="89"/>
      <c r="V14" s="239"/>
      <c r="W14" s="239" t="s">
        <v>107</v>
      </c>
      <c r="X14" s="239" t="s">
        <v>107</v>
      </c>
      <c r="Y14" s="89"/>
      <c r="Z14" s="92"/>
      <c r="AA14" s="435" t="s">
        <v>298</v>
      </c>
      <c r="AB14" s="436" t="s">
        <v>299</v>
      </c>
      <c r="AC14" s="437" t="s">
        <v>300</v>
      </c>
      <c r="AD14" s="421" t="s">
        <v>323</v>
      </c>
      <c r="AE14" s="407"/>
      <c r="AF14" s="405"/>
      <c r="AG14" s="407"/>
    </row>
    <row r="15" spans="1:34" s="78" customFormat="1" ht="17.25" customHeight="1" x14ac:dyDescent="0.25">
      <c r="A15" s="136"/>
      <c r="B15" s="123"/>
      <c r="C15" s="121"/>
      <c r="D15" s="121"/>
      <c r="E15" s="110"/>
      <c r="F15" s="111"/>
      <c r="G15" s="82"/>
      <c r="H15" s="170"/>
      <c r="J15" s="148"/>
      <c r="K15" s="92"/>
      <c r="L15" s="92"/>
      <c r="M15" s="239"/>
      <c r="N15" s="341"/>
      <c r="O15" s="239"/>
      <c r="P15" s="239"/>
      <c r="Q15" s="344" t="str">
        <f ca="1">S15&amp;" "&amp;$P$75</f>
        <v>January 2022</v>
      </c>
      <c r="R15" s="344" t="str">
        <f>S15&amp;" "&amp;$E$16</f>
        <v xml:space="preserve">January </v>
      </c>
      <c r="S15" s="89" t="s">
        <v>68</v>
      </c>
      <c r="T15" s="239">
        <v>1</v>
      </c>
      <c r="U15" s="89">
        <v>1975</v>
      </c>
      <c r="V15" s="89" t="s">
        <v>68</v>
      </c>
      <c r="W15" s="89">
        <v>31</v>
      </c>
      <c r="X15" s="239">
        <v>31</v>
      </c>
      <c r="Y15" s="89">
        <v>1</v>
      </c>
      <c r="Z15" s="92"/>
      <c r="AA15" s="435">
        <f>MONTH(AC15)</f>
        <v>1</v>
      </c>
      <c r="AB15" s="436">
        <f>YEAR(AC15)</f>
        <v>1900</v>
      </c>
      <c r="AC15" s="431">
        <f>AC3</f>
        <v>0</v>
      </c>
      <c r="AD15" s="421">
        <f ca="1">MONTH(K10)</f>
        <v>8</v>
      </c>
      <c r="AE15" s="413" t="str">
        <f t="shared" ref="AE15:AE26" ca="1" si="0">VLOOKUP(AD15,x,3,FALSE)</f>
        <v>August</v>
      </c>
      <c r="AF15" s="405">
        <v>1</v>
      </c>
      <c r="AG15" s="413" t="str">
        <f t="shared" ref="AG15:AG21" si="1">VLOOKUP(AF15,x,3,FALSE)</f>
        <v>January</v>
      </c>
    </row>
    <row r="16" spans="1:34" s="78" customFormat="1" ht="17.25" customHeight="1" x14ac:dyDescent="0.25">
      <c r="A16" s="136"/>
      <c r="B16" s="122" t="s">
        <v>135</v>
      </c>
      <c r="C16" s="121"/>
      <c r="D16" s="121"/>
      <c r="E16" s="115" t="str">
        <f>IF(IF(E12="initial quotation",YEAR(K10),E13)=0,"", IF(E12="initial quotation",YEAR(K10),E13))</f>
        <v/>
      </c>
      <c r="F16" s="114" t="str">
        <f>IF(OR(E12="",AND(E12="Follow-up query",F13="")),"",IF(E12="initial quotation",VLOOKUP(MONTH(K10),x,3,FALSE),F13))</f>
        <v/>
      </c>
      <c r="G16" s="82"/>
      <c r="H16" s="235" t="str">
        <f ca="1">IF(ISERROR(IF(K10&lt;K21,"ERROR - Check dates","")),"",IF(K10&lt;K21,"ERROR - Check dates",""))</f>
        <v/>
      </c>
      <c r="J16" s="148" t="s">
        <v>163</v>
      </c>
      <c r="K16" s="345" t="e">
        <f>DATE(E16,VALUE(VLOOKUP(F16,$S$15:$T$26,2,FALSE)),1)</f>
        <v>#VALUE!</v>
      </c>
      <c r="L16" s="92"/>
      <c r="M16" s="239"/>
      <c r="N16" s="341"/>
      <c r="O16" s="346"/>
      <c r="P16" s="239"/>
      <c r="Q16" s="344" t="str">
        <f t="shared" ref="Q16:Q26" ca="1" si="2">S16&amp;" "&amp;$P$75</f>
        <v>February 2022</v>
      </c>
      <c r="R16" s="344" t="str">
        <f t="shared" ref="R16:R26" si="3">S16&amp;" "&amp;$E$16</f>
        <v xml:space="preserve">February </v>
      </c>
      <c r="S16" s="89" t="s">
        <v>69</v>
      </c>
      <c r="T16" s="239">
        <f>1+T15</f>
        <v>2</v>
      </c>
      <c r="U16" s="89">
        <v>1976</v>
      </c>
      <c r="V16" s="89" t="s">
        <v>69</v>
      </c>
      <c r="W16" s="89">
        <f>IF(MOD(E20,4)=0,29,28)</f>
        <v>29</v>
      </c>
      <c r="X16" s="239">
        <f>IF(MOD(E21,4)=0,29,28)</f>
        <v>29</v>
      </c>
      <c r="Y16" s="89">
        <v>2</v>
      </c>
      <c r="Z16" s="92"/>
      <c r="AA16" s="435">
        <f t="shared" ref="AA16:AA21" si="4">IF(AA15=12,1,1+AA15)</f>
        <v>2</v>
      </c>
      <c r="AB16" s="436">
        <f>IF(AA16&lt;AA15,AB15+1,AB15)</f>
        <v>1900</v>
      </c>
      <c r="AC16" s="429" t="str">
        <f t="shared" ref="AC16:AC46" si="5">VLOOKUP(AA16,x,3,FALSE)&amp;" "&amp;AB16</f>
        <v>February 1900</v>
      </c>
      <c r="AD16" s="421">
        <f ca="1">1+AD15</f>
        <v>9</v>
      </c>
      <c r="AE16" s="413" t="str">
        <f t="shared" ca="1" si="0"/>
        <v>September</v>
      </c>
      <c r="AF16" s="405">
        <f>1+AF15</f>
        <v>2</v>
      </c>
      <c r="AG16" s="413" t="str">
        <f t="shared" si="1"/>
        <v>February</v>
      </c>
    </row>
    <row r="17" spans="1:33" s="78" customFormat="1" ht="24.75" customHeight="1" x14ac:dyDescent="0.25">
      <c r="A17" s="136"/>
      <c r="B17" s="122" t="s">
        <v>136</v>
      </c>
      <c r="C17" s="121"/>
      <c r="D17" s="121"/>
      <c r="E17" s="145"/>
      <c r="F17" s="111"/>
      <c r="H17" s="238" t="str">
        <f>IF(ISERROR(IF(age&gt;60,IF($K$17&lt;3,"Age &gt; 60, Check the Date of Birth",""),"")),"",IF(age&gt;60,IF($K$17&lt;3,"Age &gt; 60, Check the Date of Birth",""),""))</f>
        <v/>
      </c>
      <c r="J17" s="78" t="s">
        <v>171</v>
      </c>
      <c r="K17" s="347" t="e">
        <f>VALUE(VLOOKUP(E17,M17:N19,2,FALSE))</f>
        <v>#N/A</v>
      </c>
      <c r="L17" s="92"/>
      <c r="M17" s="444" t="s">
        <v>83</v>
      </c>
      <c r="N17" s="444">
        <v>1</v>
      </c>
      <c r="O17" s="239"/>
      <c r="P17" s="239"/>
      <c r="Q17" s="344" t="str">
        <f t="shared" ca="1" si="2"/>
        <v>March 2022</v>
      </c>
      <c r="R17" s="344" t="str">
        <f t="shared" si="3"/>
        <v xml:space="preserve">March </v>
      </c>
      <c r="S17" s="89" t="s">
        <v>70</v>
      </c>
      <c r="T17" s="239">
        <f t="shared" ref="T17:T38" si="6">1+T16</f>
        <v>3</v>
      </c>
      <c r="U17" s="89">
        <v>1977</v>
      </c>
      <c r="V17" s="89" t="s">
        <v>70</v>
      </c>
      <c r="W17" s="89">
        <v>31</v>
      </c>
      <c r="X17" s="239">
        <v>31</v>
      </c>
      <c r="Y17" s="89">
        <v>3</v>
      </c>
      <c r="Z17" s="92"/>
      <c r="AA17" s="435">
        <f t="shared" si="4"/>
        <v>3</v>
      </c>
      <c r="AB17" s="436">
        <f t="shared" ref="AB17:AB42" si="7">IF(AA17&lt;AA16,AB16+1,AB16)</f>
        <v>1900</v>
      </c>
      <c r="AC17" s="429" t="str">
        <f t="shared" si="5"/>
        <v>March 1900</v>
      </c>
      <c r="AD17" s="421">
        <f t="shared" ref="AD17:AD26" ca="1" si="8">1+AD16</f>
        <v>10</v>
      </c>
      <c r="AE17" s="413" t="str">
        <f t="shared" ca="1" si="0"/>
        <v>October</v>
      </c>
      <c r="AF17" s="405">
        <v>3</v>
      </c>
      <c r="AG17" s="413" t="str">
        <f t="shared" si="1"/>
        <v>March</v>
      </c>
    </row>
    <row r="18" spans="1:33" s="78" customFormat="1" ht="17.25" customHeight="1" x14ac:dyDescent="0.25">
      <c r="A18" s="136"/>
      <c r="B18" s="125"/>
      <c r="C18" s="121"/>
      <c r="D18" s="121"/>
      <c r="E18" s="107"/>
      <c r="F18" s="82"/>
      <c r="G18" s="82"/>
      <c r="H18" s="170"/>
      <c r="J18" s="236"/>
      <c r="K18" s="92"/>
      <c r="L18" s="92"/>
      <c r="M18" s="444" t="s">
        <v>84</v>
      </c>
      <c r="N18" s="444">
        <v>2</v>
      </c>
      <c r="O18" s="239"/>
      <c r="P18" s="239"/>
      <c r="Q18" s="344" t="str">
        <f t="shared" ca="1" si="2"/>
        <v>April 2022</v>
      </c>
      <c r="R18" s="344" t="str">
        <f t="shared" si="3"/>
        <v xml:space="preserve">April </v>
      </c>
      <c r="S18" s="89" t="s">
        <v>71</v>
      </c>
      <c r="T18" s="239">
        <f t="shared" si="6"/>
        <v>4</v>
      </c>
      <c r="U18" s="89">
        <v>1978</v>
      </c>
      <c r="V18" s="89" t="s">
        <v>71</v>
      </c>
      <c r="W18" s="89">
        <v>30</v>
      </c>
      <c r="X18" s="239">
        <v>30</v>
      </c>
      <c r="Y18" s="89">
        <v>4</v>
      </c>
      <c r="Z18" s="92"/>
      <c r="AA18" s="435">
        <f t="shared" si="4"/>
        <v>4</v>
      </c>
      <c r="AB18" s="436">
        <f t="shared" si="7"/>
        <v>1900</v>
      </c>
      <c r="AC18" s="429" t="str">
        <f t="shared" si="5"/>
        <v>April 1900</v>
      </c>
      <c r="AD18" s="421">
        <f t="shared" ca="1" si="8"/>
        <v>11</v>
      </c>
      <c r="AE18" s="413" t="str">
        <f t="shared" ca="1" si="0"/>
        <v>November</v>
      </c>
      <c r="AF18" s="405">
        <v>4</v>
      </c>
      <c r="AG18" s="413" t="str">
        <f t="shared" si="1"/>
        <v>April</v>
      </c>
    </row>
    <row r="19" spans="1:33" s="78" customFormat="1" ht="17.25" customHeight="1" x14ac:dyDescent="0.25">
      <c r="A19" s="136"/>
      <c r="B19" s="126"/>
      <c r="C19" s="121"/>
      <c r="D19" s="121"/>
      <c r="E19" s="616"/>
      <c r="F19" s="82"/>
      <c r="G19" s="91"/>
      <c r="H19" s="172"/>
      <c r="J19" s="148"/>
      <c r="K19" s="92"/>
      <c r="L19" s="92"/>
      <c r="M19" s="444" t="s">
        <v>88</v>
      </c>
      <c r="N19" s="444">
        <v>3</v>
      </c>
      <c r="O19" s="239"/>
      <c r="P19" s="239"/>
      <c r="Q19" s="344" t="str">
        <f t="shared" ca="1" si="2"/>
        <v>May 2022</v>
      </c>
      <c r="R19" s="344" t="str">
        <f t="shared" si="3"/>
        <v xml:space="preserve">May </v>
      </c>
      <c r="S19" s="89" t="s">
        <v>72</v>
      </c>
      <c r="T19" s="239">
        <f t="shared" si="6"/>
        <v>5</v>
      </c>
      <c r="U19" s="89">
        <v>1979</v>
      </c>
      <c r="V19" s="89" t="s">
        <v>72</v>
      </c>
      <c r="W19" s="89">
        <v>31</v>
      </c>
      <c r="X19" s="239">
        <v>31</v>
      </c>
      <c r="Y19" s="89">
        <v>5</v>
      </c>
      <c r="Z19" s="92"/>
      <c r="AA19" s="435">
        <f t="shared" si="4"/>
        <v>5</v>
      </c>
      <c r="AB19" s="436">
        <f t="shared" si="7"/>
        <v>1900</v>
      </c>
      <c r="AC19" s="429" t="str">
        <f t="shared" si="5"/>
        <v>May 1900</v>
      </c>
      <c r="AD19" s="421">
        <f t="shared" ca="1" si="8"/>
        <v>12</v>
      </c>
      <c r="AE19" s="413" t="str">
        <f t="shared" ca="1" si="0"/>
        <v>December</v>
      </c>
      <c r="AF19" s="405">
        <v>5</v>
      </c>
      <c r="AG19" s="413" t="str">
        <f t="shared" si="1"/>
        <v>May</v>
      </c>
    </row>
    <row r="20" spans="1:33" s="78" customFormat="1" ht="17.25" customHeight="1" x14ac:dyDescent="0.25">
      <c r="A20" s="136"/>
      <c r="B20" s="122" t="s">
        <v>115</v>
      </c>
      <c r="C20" s="121"/>
      <c r="D20" s="121"/>
      <c r="E20" s="108"/>
      <c r="F20" s="74" t="s">
        <v>68</v>
      </c>
      <c r="G20" s="109"/>
      <c r="H20" s="173" t="str">
        <f>IF(ISNA(IF(G20&gt;VLOOKUP(F20,V15:X26,2,0),"ERROR - Check Dates","")),"", IF(G20&gt;VLOOKUP(F20,V15:X26,2,0),"ERROR - Check Dates",""))</f>
        <v/>
      </c>
      <c r="J20" s="451" t="s">
        <v>167</v>
      </c>
      <c r="K20" s="450">
        <f>DATE(E20,VALUE(VLOOKUP(F20,$S$15:$T$26,2,FALSE)),G20)</f>
        <v>0</v>
      </c>
      <c r="L20" s="348"/>
      <c r="M20" s="445" t="s">
        <v>182</v>
      </c>
      <c r="N20" s="447" t="s">
        <v>164</v>
      </c>
      <c r="O20" s="448" t="str">
        <f>"S"&amp;IF(E20=1976,18,15)&amp;":S26"</f>
        <v>S15:S26</v>
      </c>
      <c r="P20" s="446" t="str">
        <f>"Y15:Y"&amp;VLOOKUP(F20,$V$15:$X$26,2,FALSE)+14</f>
        <v>Y15:Y45</v>
      </c>
      <c r="Q20" s="344" t="str">
        <f t="shared" ca="1" si="2"/>
        <v>June 2022</v>
      </c>
      <c r="R20" s="344" t="str">
        <f t="shared" si="3"/>
        <v xml:space="preserve">June </v>
      </c>
      <c r="S20" s="89" t="s">
        <v>73</v>
      </c>
      <c r="T20" s="239">
        <f t="shared" si="6"/>
        <v>6</v>
      </c>
      <c r="U20" s="89">
        <v>1980</v>
      </c>
      <c r="V20" s="89" t="s">
        <v>73</v>
      </c>
      <c r="W20" s="89">
        <v>30</v>
      </c>
      <c r="X20" s="239">
        <v>30</v>
      </c>
      <c r="Y20" s="89">
        <v>6</v>
      </c>
      <c r="Z20" s="92"/>
      <c r="AA20" s="435">
        <f t="shared" si="4"/>
        <v>6</v>
      </c>
      <c r="AB20" s="436">
        <f t="shared" si="7"/>
        <v>1900</v>
      </c>
      <c r="AC20" s="429" t="str">
        <f t="shared" si="5"/>
        <v>June 1900</v>
      </c>
      <c r="AD20" s="421">
        <f t="shared" ca="1" si="8"/>
        <v>13</v>
      </c>
      <c r="AE20" s="413" t="e">
        <f t="shared" ca="1" si="0"/>
        <v>#N/A</v>
      </c>
      <c r="AF20" s="405">
        <v>6</v>
      </c>
      <c r="AG20" s="413" t="str">
        <f t="shared" si="1"/>
        <v>June</v>
      </c>
    </row>
    <row r="21" spans="1:33" s="78" customFormat="1" ht="17.25" customHeight="1" x14ac:dyDescent="0.25">
      <c r="A21" s="136"/>
      <c r="B21" s="122" t="s">
        <v>116</v>
      </c>
      <c r="C21" s="121"/>
      <c r="D21" s="121"/>
      <c r="E21" s="108"/>
      <c r="F21" s="74"/>
      <c r="G21" s="109"/>
      <c r="H21" s="173" t="str">
        <f>IF(ISNA(IF(OR(K21&lt;K20,G21&gt;VLOOKUP(F21,V15:X26,3,0)),"ERROR - Check Dates","")),"",IF(OR(K21&lt;K20,G21&gt;VLOOKUP(F21,V15:X26,3,0)),"ERROR - Check Dates",""))</f>
        <v/>
      </c>
      <c r="J21" s="401" t="s">
        <v>166</v>
      </c>
      <c r="K21" s="450" t="e">
        <f>DATE(E21,VALUE(VLOOKUP(F21,$S$15:$T$26,2,FALSE)),G21)</f>
        <v>#N/A</v>
      </c>
      <c r="L21" s="349"/>
      <c r="M21" s="445" t="s">
        <v>183</v>
      </c>
      <c r="N21" s="446" t="str">
        <f>"U"&amp;E20-1960&amp;":U35"</f>
        <v>U-1960:U35</v>
      </c>
      <c r="O21" s="449" t="str">
        <f>"S"&amp;IF(E21=E20,VLOOKUP(F20,S15:T26,2,FALSE)+14,15)&amp;":S"&amp;IF(E21=U35,18,26)</f>
        <v>S15:S26</v>
      </c>
      <c r="P21" s="449" t="e">
        <f>"Y"&amp;IF(AND(F21=F20,E21=E20),G20+15,15)&amp;":Y"&amp;VLOOKUP(F21,$V$15:$X$26,3,FALSE)+14</f>
        <v>#N/A</v>
      </c>
      <c r="Q21" s="344" t="str">
        <f t="shared" ca="1" si="2"/>
        <v>July 2022</v>
      </c>
      <c r="R21" s="344" t="str">
        <f t="shared" si="3"/>
        <v xml:space="preserve">July </v>
      </c>
      <c r="S21" s="89" t="s">
        <v>74</v>
      </c>
      <c r="T21" s="239">
        <f t="shared" si="6"/>
        <v>7</v>
      </c>
      <c r="U21" s="89">
        <v>1981</v>
      </c>
      <c r="V21" s="89" t="s">
        <v>74</v>
      </c>
      <c r="W21" s="89">
        <v>31</v>
      </c>
      <c r="X21" s="239">
        <v>31</v>
      </c>
      <c r="Y21" s="89">
        <v>7</v>
      </c>
      <c r="Z21" s="92"/>
      <c r="AA21" s="435">
        <f t="shared" si="4"/>
        <v>7</v>
      </c>
      <c r="AB21" s="436">
        <f t="shared" si="7"/>
        <v>1900</v>
      </c>
      <c r="AC21" s="429" t="str">
        <f t="shared" si="5"/>
        <v>July 1900</v>
      </c>
      <c r="AD21" s="421">
        <f t="shared" ca="1" si="8"/>
        <v>14</v>
      </c>
      <c r="AE21" s="413" t="e">
        <f t="shared" ca="1" si="0"/>
        <v>#N/A</v>
      </c>
      <c r="AF21" s="405">
        <v>7</v>
      </c>
      <c r="AG21" s="413" t="str">
        <f t="shared" si="1"/>
        <v>July</v>
      </c>
    </row>
    <row r="22" spans="1:33" s="78" customFormat="1" ht="17.25" customHeight="1" x14ac:dyDescent="0.25">
      <c r="A22" s="136"/>
      <c r="B22" s="151" t="s">
        <v>137</v>
      </c>
      <c r="C22" s="121"/>
      <c r="D22" s="121"/>
      <c r="E22" s="185" t="str">
        <f>IF(ISNA(K22),"",K22)</f>
        <v/>
      </c>
      <c r="F22" s="156"/>
      <c r="G22" s="630" t="str">
        <f>IF(ISBLANK(G20),"",IF(((K20-E11)/365)&lt;16,"Younger than 16 at start of reinstatement. Check dates",""))</f>
        <v/>
      </c>
      <c r="H22" s="631"/>
      <c r="J22" s="401" t="s">
        <v>165</v>
      </c>
      <c r="K22" s="452" t="e">
        <f>P22*12+P23-1*(P24&lt;0)+INT(ABS(P24)/P25)</f>
        <v>#N/A</v>
      </c>
      <c r="L22" s="92"/>
      <c r="M22" s="239"/>
      <c r="N22" s="239"/>
      <c r="O22" s="351" t="s">
        <v>230</v>
      </c>
      <c r="P22" s="346" t="e">
        <f>YEAR(K21)-YEAR(K20)</f>
        <v>#N/A</v>
      </c>
      <c r="Q22" s="344" t="str">
        <f t="shared" ca="1" si="2"/>
        <v>August 2022</v>
      </c>
      <c r="R22" s="344" t="str">
        <f t="shared" si="3"/>
        <v xml:space="preserve">August </v>
      </c>
      <c r="S22" s="89" t="s">
        <v>75</v>
      </c>
      <c r="T22" s="239">
        <f t="shared" si="6"/>
        <v>8</v>
      </c>
      <c r="U22" s="89">
        <v>1982</v>
      </c>
      <c r="V22" s="89" t="s">
        <v>75</v>
      </c>
      <c r="W22" s="89">
        <v>31</v>
      </c>
      <c r="X22" s="239">
        <v>31</v>
      </c>
      <c r="Y22" s="89">
        <v>8</v>
      </c>
      <c r="Z22" s="92"/>
      <c r="AA22" s="435">
        <f t="shared" ref="AA22:AA42" si="9">IF(AA21=12,1,1+AA21)</f>
        <v>8</v>
      </c>
      <c r="AB22" s="436">
        <f t="shared" si="7"/>
        <v>1900</v>
      </c>
      <c r="AC22" s="429" t="str">
        <f t="shared" si="5"/>
        <v>August 1900</v>
      </c>
      <c r="AD22" s="421">
        <f t="shared" ca="1" si="8"/>
        <v>15</v>
      </c>
      <c r="AE22" s="413" t="e">
        <f t="shared" ca="1" si="0"/>
        <v>#N/A</v>
      </c>
      <c r="AF22" s="405"/>
      <c r="AG22" s="407"/>
    </row>
    <row r="23" spans="1:33" s="78" customFormat="1" ht="17.25" customHeight="1" x14ac:dyDescent="0.25">
      <c r="A23" s="136"/>
      <c r="B23" s="122" t="s">
        <v>142</v>
      </c>
      <c r="C23" s="121"/>
      <c r="D23" s="121"/>
      <c r="F23" s="157"/>
      <c r="G23" s="629"/>
      <c r="H23" s="631"/>
      <c r="K23" s="92"/>
      <c r="L23" s="92"/>
      <c r="M23" s="239"/>
      <c r="N23" s="239"/>
      <c r="O23" s="351" t="s">
        <v>231</v>
      </c>
      <c r="P23" s="346" t="e">
        <f>MONTH(K21)-MONTH(K20)</f>
        <v>#N/A</v>
      </c>
      <c r="Q23" s="344" t="str">
        <f t="shared" ca="1" si="2"/>
        <v>September 2022</v>
      </c>
      <c r="R23" s="344" t="str">
        <f t="shared" si="3"/>
        <v xml:space="preserve">September </v>
      </c>
      <c r="S23" s="89" t="s">
        <v>76</v>
      </c>
      <c r="T23" s="239">
        <f t="shared" si="6"/>
        <v>9</v>
      </c>
      <c r="U23" s="89">
        <v>1983</v>
      </c>
      <c r="V23" s="89" t="s">
        <v>76</v>
      </c>
      <c r="W23" s="89">
        <v>30</v>
      </c>
      <c r="X23" s="239">
        <v>30</v>
      </c>
      <c r="Y23" s="89">
        <v>9</v>
      </c>
      <c r="Z23" s="92"/>
      <c r="AA23" s="435">
        <f t="shared" si="9"/>
        <v>9</v>
      </c>
      <c r="AB23" s="436">
        <f t="shared" si="7"/>
        <v>1900</v>
      </c>
      <c r="AC23" s="429" t="str">
        <f t="shared" si="5"/>
        <v>September 1900</v>
      </c>
      <c r="AD23" s="421">
        <f t="shared" ca="1" si="8"/>
        <v>16</v>
      </c>
      <c r="AE23" s="413" t="e">
        <f t="shared" ca="1" si="0"/>
        <v>#N/A</v>
      </c>
      <c r="AF23" s="405"/>
      <c r="AG23" s="407"/>
    </row>
    <row r="24" spans="1:33" s="78" customFormat="1" ht="17.25" customHeight="1" x14ac:dyDescent="0.25">
      <c r="A24" s="136"/>
      <c r="B24" s="122" t="s">
        <v>112</v>
      </c>
      <c r="C24" s="121"/>
      <c r="D24" s="127"/>
      <c r="E24" s="626"/>
      <c r="F24" s="627"/>
      <c r="G24" s="623"/>
      <c r="H24" s="170"/>
      <c r="J24" s="401" t="s">
        <v>184</v>
      </c>
      <c r="K24" s="453" t="e">
        <f>"N24:N"&amp;25-($K$17=1)</f>
        <v>#N/A</v>
      </c>
      <c r="L24" s="92"/>
      <c r="M24" s="239" t="s">
        <v>185</v>
      </c>
      <c r="N24" s="237" t="s">
        <v>117</v>
      </c>
      <c r="O24" s="239" t="s">
        <v>232</v>
      </c>
      <c r="P24" s="346" t="e">
        <f>DAY(K21)-DAY(K20)+1</f>
        <v>#N/A</v>
      </c>
      <c r="Q24" s="344" t="str">
        <f t="shared" ca="1" si="2"/>
        <v>October 2022</v>
      </c>
      <c r="R24" s="344" t="str">
        <f t="shared" si="3"/>
        <v xml:space="preserve">October </v>
      </c>
      <c r="S24" s="89" t="s">
        <v>77</v>
      </c>
      <c r="T24" s="239">
        <f t="shared" si="6"/>
        <v>10</v>
      </c>
      <c r="U24" s="89">
        <v>1984</v>
      </c>
      <c r="V24" s="89" t="s">
        <v>77</v>
      </c>
      <c r="W24" s="89">
        <v>31</v>
      </c>
      <c r="X24" s="239">
        <v>31</v>
      </c>
      <c r="Y24" s="89">
        <v>10</v>
      </c>
      <c r="Z24" s="92"/>
      <c r="AA24" s="435">
        <f t="shared" si="9"/>
        <v>10</v>
      </c>
      <c r="AB24" s="436">
        <f t="shared" si="7"/>
        <v>1900</v>
      </c>
      <c r="AC24" s="429" t="str">
        <f t="shared" si="5"/>
        <v>October 1900</v>
      </c>
      <c r="AD24" s="421">
        <f t="shared" ca="1" si="8"/>
        <v>17</v>
      </c>
      <c r="AE24" s="413" t="e">
        <f t="shared" ca="1" si="0"/>
        <v>#N/A</v>
      </c>
      <c r="AF24" s="405"/>
      <c r="AG24" s="407"/>
    </row>
    <row r="25" spans="1:33" s="78" customFormat="1" ht="17.25" customHeight="1" x14ac:dyDescent="0.25">
      <c r="A25" s="136"/>
      <c r="B25" s="122"/>
      <c r="C25" s="121"/>
      <c r="D25" s="121"/>
      <c r="E25" s="162"/>
      <c r="F25" s="82"/>
      <c r="G25" s="82"/>
      <c r="H25" s="170"/>
      <c r="K25" s="92"/>
      <c r="L25" s="92"/>
      <c r="M25" s="239"/>
      <c r="N25" s="237" t="s">
        <v>149</v>
      </c>
      <c r="O25" s="239" t="s">
        <v>233</v>
      </c>
      <c r="P25" s="346" t="e">
        <f>DATE(YEAR(K21),MONTH(K21)+1,1)-1-DATE(YEAR(K21),MONTH(K21),1)+1</f>
        <v>#N/A</v>
      </c>
      <c r="Q25" s="344" t="str">
        <f t="shared" ca="1" si="2"/>
        <v>November 2022</v>
      </c>
      <c r="R25" s="344" t="str">
        <f t="shared" si="3"/>
        <v xml:space="preserve">November </v>
      </c>
      <c r="S25" s="89" t="s">
        <v>78</v>
      </c>
      <c r="T25" s="239">
        <f t="shared" si="6"/>
        <v>11</v>
      </c>
      <c r="U25" s="89">
        <v>1985</v>
      </c>
      <c r="V25" s="89" t="s">
        <v>78</v>
      </c>
      <c r="W25" s="89">
        <v>30</v>
      </c>
      <c r="X25" s="239">
        <v>30</v>
      </c>
      <c r="Y25" s="89">
        <v>11</v>
      </c>
      <c r="Z25" s="92"/>
      <c r="AA25" s="435">
        <f t="shared" si="9"/>
        <v>11</v>
      </c>
      <c r="AB25" s="436">
        <f t="shared" si="7"/>
        <v>1900</v>
      </c>
      <c r="AC25" s="429" t="str">
        <f t="shared" si="5"/>
        <v>November 1900</v>
      </c>
      <c r="AD25" s="421">
        <f t="shared" ca="1" si="8"/>
        <v>18</v>
      </c>
      <c r="AE25" s="413" t="e">
        <f t="shared" ca="1" si="0"/>
        <v>#N/A</v>
      </c>
      <c r="AF25" s="405"/>
      <c r="AG25" s="407"/>
    </row>
    <row r="26" spans="1:33" s="78" customFormat="1" ht="17.25" customHeight="1" thickBot="1" x14ac:dyDescent="0.3">
      <c r="A26" s="136"/>
      <c r="B26" s="122" t="str">
        <f>IF(E24="Final Pensionable Salary used in benefit calculation", "Enter date of leaving service","Enter applicable month &amp; year for salary data ")</f>
        <v xml:space="preserve">Enter applicable month &amp; year for salary data </v>
      </c>
      <c r="C26" s="121"/>
      <c r="D26" s="121"/>
      <c r="E26" s="75"/>
      <c r="F26" s="74"/>
      <c r="G26" s="82"/>
      <c r="H26" s="170"/>
      <c r="J26" s="78" t="s">
        <v>168</v>
      </c>
      <c r="K26" s="317" t="e">
        <f>DATE(E26,VALUE(VLOOKUP(F26,$S$15:$T$26,2,FALSE)),1)</f>
        <v>#N/A</v>
      </c>
      <c r="L26" s="92"/>
      <c r="M26" s="454" t="s">
        <v>186</v>
      </c>
      <c r="N26" s="401" t="str">
        <f ca="1">"U"&amp;IF(E24=N25,E21-1960,E20-1960)&amp;":U"&amp;(YEAR(K10)-1960)</f>
        <v>U-1960:U62</v>
      </c>
      <c r="O26" s="92" t="e">
        <f>"S"&amp;IF(AND(E24=N25,E26=E21),VLOOKUP(F21,S15:T26,2,0)+14,IF(E26=E20,VLOOKUP(F20,S15:T26,2,0)+14,15))&amp;":S"&amp;IF(E26=E16,VLOOKUP(F16,S15:T26,2,0)+14,26)</f>
        <v>#N/A</v>
      </c>
      <c r="P26" s="239"/>
      <c r="Q26" s="344" t="str">
        <f t="shared" ca="1" si="2"/>
        <v>December 2022</v>
      </c>
      <c r="R26" s="344" t="str">
        <f t="shared" si="3"/>
        <v xml:space="preserve">December </v>
      </c>
      <c r="S26" s="89" t="s">
        <v>79</v>
      </c>
      <c r="T26" s="239">
        <f t="shared" si="6"/>
        <v>12</v>
      </c>
      <c r="U26" s="89">
        <v>1986</v>
      </c>
      <c r="V26" s="89" t="s">
        <v>79</v>
      </c>
      <c r="W26" s="89">
        <v>31</v>
      </c>
      <c r="X26" s="239">
        <v>31</v>
      </c>
      <c r="Y26" s="89">
        <v>12</v>
      </c>
      <c r="Z26" s="92"/>
      <c r="AA26" s="435">
        <f t="shared" si="9"/>
        <v>12</v>
      </c>
      <c r="AB26" s="436">
        <f t="shared" si="7"/>
        <v>1900</v>
      </c>
      <c r="AC26" s="429" t="str">
        <f t="shared" si="5"/>
        <v>December 1900</v>
      </c>
      <c r="AD26" s="423">
        <f t="shared" ca="1" si="8"/>
        <v>19</v>
      </c>
      <c r="AE26" s="415" t="e">
        <f t="shared" ca="1" si="0"/>
        <v>#N/A</v>
      </c>
      <c r="AF26" s="414"/>
      <c r="AG26" s="417"/>
    </row>
    <row r="27" spans="1:33" s="78" customFormat="1" ht="17.25" customHeight="1" x14ac:dyDescent="0.25">
      <c r="A27" s="136"/>
      <c r="B27" s="122" t="s">
        <v>139</v>
      </c>
      <c r="C27" s="121"/>
      <c r="D27" s="121"/>
      <c r="E27" s="76"/>
      <c r="F27" s="82"/>
      <c r="G27" s="82"/>
      <c r="H27" s="170"/>
      <c r="J27" s="78" t="s">
        <v>169</v>
      </c>
      <c r="K27" s="353">
        <f>IF(E24=N25,E27*VLOOKUP(N27,tab,2,0)/VLOOKUP(N27-6,tab,2,0),E27)</f>
        <v>0</v>
      </c>
      <c r="L27" s="92"/>
      <c r="M27" s="354" t="s">
        <v>187</v>
      </c>
      <c r="N27" s="346" t="e">
        <f>(YEAR(K26)-1976)*12+MONTH(K26)-3</f>
        <v>#N/A</v>
      </c>
      <c r="O27" s="239"/>
      <c r="P27" s="239"/>
      <c r="Q27" s="344" t="str">
        <f ca="1">S27&amp;" "&amp;$P$75+1</f>
        <v>January 2023</v>
      </c>
      <c r="R27" s="344" t="e">
        <f>S27&amp;" "&amp;$E$16+1</f>
        <v>#VALUE!</v>
      </c>
      <c r="S27" s="239" t="s">
        <v>68</v>
      </c>
      <c r="T27" s="239">
        <f t="shared" si="6"/>
        <v>13</v>
      </c>
      <c r="U27" s="89">
        <v>1987</v>
      </c>
      <c r="V27" s="239" t="s">
        <v>68</v>
      </c>
      <c r="W27" s="239"/>
      <c r="X27" s="239"/>
      <c r="Y27" s="89">
        <v>13</v>
      </c>
      <c r="Z27" s="92"/>
      <c r="AA27" s="435">
        <f t="shared" si="9"/>
        <v>1</v>
      </c>
      <c r="AB27" s="436">
        <f t="shared" si="7"/>
        <v>1901</v>
      </c>
      <c r="AC27" s="429" t="str">
        <f t="shared" si="5"/>
        <v>January 1901</v>
      </c>
    </row>
    <row r="28" spans="1:33" s="78" customFormat="1" ht="17.25" customHeight="1" x14ac:dyDescent="0.25">
      <c r="A28" s="136"/>
      <c r="B28" s="122" t="s">
        <v>138</v>
      </c>
      <c r="C28" s="121"/>
      <c r="D28" s="121"/>
      <c r="E28" s="77"/>
      <c r="F28" s="82"/>
      <c r="G28" s="82"/>
      <c r="H28" s="170"/>
      <c r="K28" s="92"/>
      <c r="L28" s="92"/>
      <c r="M28" s="239"/>
      <c r="N28" s="239"/>
      <c r="O28" s="239"/>
      <c r="P28" s="239"/>
      <c r="Q28" s="344" t="str">
        <f t="shared" ref="Q28:Q38" ca="1" si="10">S28&amp;" "&amp;$P$75+1</f>
        <v>February 2023</v>
      </c>
      <c r="R28" s="344" t="e">
        <f t="shared" ref="R28:R38" si="11">S28&amp;" "&amp;$E$16+1</f>
        <v>#VALUE!</v>
      </c>
      <c r="S28" s="239" t="s">
        <v>69</v>
      </c>
      <c r="T28" s="239">
        <f t="shared" si="6"/>
        <v>14</v>
      </c>
      <c r="U28" s="89">
        <v>1988</v>
      </c>
      <c r="V28" s="239" t="s">
        <v>69</v>
      </c>
      <c r="W28" s="239"/>
      <c r="X28" s="239"/>
      <c r="Y28" s="89">
        <v>14</v>
      </c>
      <c r="Z28" s="92"/>
      <c r="AA28" s="435">
        <f t="shared" si="9"/>
        <v>2</v>
      </c>
      <c r="AB28" s="436">
        <f t="shared" si="7"/>
        <v>1901</v>
      </c>
      <c r="AC28" s="429" t="str">
        <f t="shared" si="5"/>
        <v>February 1901</v>
      </c>
    </row>
    <row r="29" spans="1:33" s="78" customFormat="1" ht="17.25" customHeight="1" x14ac:dyDescent="0.25">
      <c r="A29" s="136"/>
      <c r="B29" s="151" t="s">
        <v>228</v>
      </c>
      <c r="C29" s="121"/>
      <c r="D29" s="121"/>
      <c r="E29" s="266">
        <v>0.06</v>
      </c>
      <c r="F29" s="82"/>
      <c r="G29" s="82"/>
      <c r="H29" s="170"/>
      <c r="K29" s="92"/>
      <c r="L29" s="92"/>
      <c r="M29" s="92"/>
      <c r="N29" s="92"/>
      <c r="O29" s="239"/>
      <c r="P29" s="239"/>
      <c r="Q29" s="344" t="str">
        <f t="shared" ca="1" si="10"/>
        <v>March 2023</v>
      </c>
      <c r="R29" s="344" t="e">
        <f t="shared" si="11"/>
        <v>#VALUE!</v>
      </c>
      <c r="S29" s="239" t="s">
        <v>70</v>
      </c>
      <c r="T29" s="239">
        <f t="shared" si="6"/>
        <v>15</v>
      </c>
      <c r="U29" s="89">
        <v>1989</v>
      </c>
      <c r="V29" s="239" t="s">
        <v>70</v>
      </c>
      <c r="W29" s="239"/>
      <c r="X29" s="239"/>
      <c r="Y29" s="89">
        <v>15</v>
      </c>
      <c r="Z29" s="92"/>
      <c r="AA29" s="435">
        <f t="shared" si="9"/>
        <v>3</v>
      </c>
      <c r="AB29" s="436">
        <f t="shared" si="7"/>
        <v>1901</v>
      </c>
      <c r="AC29" s="429" t="str">
        <f t="shared" si="5"/>
        <v>March 1901</v>
      </c>
    </row>
    <row r="30" spans="1:33" s="78" customFormat="1" ht="17.25" customHeight="1" x14ac:dyDescent="0.25">
      <c r="A30" s="136"/>
      <c r="B30" s="125"/>
      <c r="C30" s="121"/>
      <c r="D30" s="121"/>
      <c r="E30" s="82"/>
      <c r="F30" s="82"/>
      <c r="G30" s="82"/>
      <c r="H30" s="170"/>
      <c r="K30" s="92"/>
      <c r="L30" s="92"/>
      <c r="M30" s="239"/>
      <c r="N30" s="239"/>
      <c r="O30" s="239"/>
      <c r="P30" s="239"/>
      <c r="Q30" s="344" t="str">
        <f t="shared" ca="1" si="10"/>
        <v>April 2023</v>
      </c>
      <c r="R30" s="344" t="e">
        <f t="shared" si="11"/>
        <v>#VALUE!</v>
      </c>
      <c r="S30" s="239" t="s">
        <v>71</v>
      </c>
      <c r="T30" s="239">
        <f t="shared" si="6"/>
        <v>16</v>
      </c>
      <c r="U30" s="89">
        <v>1990</v>
      </c>
      <c r="V30" s="239" t="s">
        <v>71</v>
      </c>
      <c r="W30" s="239"/>
      <c r="X30" s="239"/>
      <c r="Y30" s="89">
        <v>16</v>
      </c>
      <c r="Z30" s="92"/>
      <c r="AA30" s="435">
        <f t="shared" si="9"/>
        <v>4</v>
      </c>
      <c r="AB30" s="436">
        <f t="shared" si="7"/>
        <v>1901</v>
      </c>
      <c r="AC30" s="429" t="str">
        <f t="shared" si="5"/>
        <v>April 1901</v>
      </c>
    </row>
    <row r="31" spans="1:33" s="78" customFormat="1" ht="17.25" customHeight="1" x14ac:dyDescent="0.25">
      <c r="A31" s="136"/>
      <c r="B31" s="120" t="str">
        <f>IF(ISNA(IF($K$17=1,"Part B: Data Needed for Active Member Calculation Only","")),"",IF($K$17=1,"Part B: Data Needed for Active Member Calculation Only",""))</f>
        <v/>
      </c>
      <c r="C31" s="121"/>
      <c r="D31" s="121"/>
      <c r="E31" s="82"/>
      <c r="F31" s="82"/>
      <c r="G31" s="82"/>
      <c r="H31" s="170"/>
      <c r="K31" s="92"/>
      <c r="L31" s="92"/>
      <c r="M31" s="239"/>
      <c r="N31" s="239"/>
      <c r="O31" s="239"/>
      <c r="P31" s="239"/>
      <c r="Q31" s="344" t="str">
        <f t="shared" ca="1" si="10"/>
        <v>May 2023</v>
      </c>
      <c r="R31" s="344" t="e">
        <f t="shared" si="11"/>
        <v>#VALUE!</v>
      </c>
      <c r="S31" s="239" t="s">
        <v>72</v>
      </c>
      <c r="T31" s="239">
        <f t="shared" si="6"/>
        <v>17</v>
      </c>
      <c r="U31" s="89">
        <v>1991</v>
      </c>
      <c r="V31" s="239" t="s">
        <v>72</v>
      </c>
      <c r="W31" s="239"/>
      <c r="X31" s="239"/>
      <c r="Y31" s="89">
        <v>17</v>
      </c>
      <c r="Z31" s="92"/>
      <c r="AA31" s="435">
        <f t="shared" si="9"/>
        <v>5</v>
      </c>
      <c r="AB31" s="436">
        <f t="shared" si="7"/>
        <v>1901</v>
      </c>
      <c r="AC31" s="429" t="str">
        <f t="shared" si="5"/>
        <v>May 1901</v>
      </c>
    </row>
    <row r="32" spans="1:33" s="78" customFormat="1" ht="17.25" customHeight="1" x14ac:dyDescent="0.25">
      <c r="A32" s="136"/>
      <c r="B32" s="122" t="str">
        <f>IF(E17="active","Member's marginal tax rate at calculation date","")</f>
        <v/>
      </c>
      <c r="C32" s="121"/>
      <c r="D32" s="121"/>
      <c r="E32" s="77"/>
      <c r="F32" s="82"/>
      <c r="H32" s="196" t="str">
        <f>IF(ISNA(IF(AND($K$17=1,E32=""), "Enter Marginal tax-rate","")),"",IF(AND($K$17=1,E32=""), "Enter Marginal tax-rate",""))</f>
        <v/>
      </c>
      <c r="J32" s="401" t="s">
        <v>170</v>
      </c>
      <c r="K32" s="373" t="e">
        <f>IF($K$17=1,0%,"")</f>
        <v>#N/A</v>
      </c>
      <c r="L32" s="92"/>
      <c r="M32" s="239"/>
      <c r="N32" s="239"/>
      <c r="O32" s="239"/>
      <c r="P32" s="239"/>
      <c r="Q32" s="344" t="str">
        <f t="shared" ca="1" si="10"/>
        <v>June 2023</v>
      </c>
      <c r="R32" s="344" t="e">
        <f t="shared" si="11"/>
        <v>#VALUE!</v>
      </c>
      <c r="S32" s="239" t="s">
        <v>73</v>
      </c>
      <c r="T32" s="239">
        <f t="shared" si="6"/>
        <v>18</v>
      </c>
      <c r="U32" s="89">
        <v>1992</v>
      </c>
      <c r="V32" s="239" t="s">
        <v>73</v>
      </c>
      <c r="W32" s="239"/>
      <c r="X32" s="239"/>
      <c r="Y32" s="89">
        <v>18</v>
      </c>
      <c r="Z32" s="92"/>
      <c r="AA32" s="435">
        <f t="shared" si="9"/>
        <v>6</v>
      </c>
      <c r="AB32" s="436">
        <f t="shared" si="7"/>
        <v>1901</v>
      </c>
      <c r="AC32" s="429" t="str">
        <f t="shared" si="5"/>
        <v>June 1901</v>
      </c>
    </row>
    <row r="33" spans="1:29" s="78" customFormat="1" ht="17.25" customHeight="1" x14ac:dyDescent="0.25">
      <c r="A33" s="136"/>
      <c r="B33" s="120" t="str">
        <f>IF(ISNA(IF($K$17=1,"THIS DOES NOT NEED TO BE COMPLETED FOR ACTIVES","Part B: Data Needed for Calculations for Non-Active Members Only")),"",IF($K$17=1,"",IF($K$17=2,"Part B: Data Needed for Calculations for Deferred Members Only","Part B: Data Needed for Calculations for Pensioners Only")))</f>
        <v/>
      </c>
      <c r="C33" s="121"/>
      <c r="D33" s="121"/>
      <c r="E33" s="82"/>
      <c r="F33" s="82"/>
      <c r="G33" s="82"/>
      <c r="H33" s="170"/>
      <c r="J33" s="372"/>
      <c r="K33" s="373" t="e">
        <f>IF($K$17=1,10%,"")</f>
        <v>#N/A</v>
      </c>
      <c r="L33" s="92"/>
      <c r="M33" s="239"/>
      <c r="N33" s="88"/>
      <c r="O33" s="355"/>
      <c r="P33" s="239"/>
      <c r="Q33" s="344" t="str">
        <f t="shared" ca="1" si="10"/>
        <v>July 2023</v>
      </c>
      <c r="R33" s="344" t="e">
        <f t="shared" si="11"/>
        <v>#VALUE!</v>
      </c>
      <c r="S33" s="239" t="s">
        <v>74</v>
      </c>
      <c r="T33" s="239">
        <f t="shared" si="6"/>
        <v>19</v>
      </c>
      <c r="U33" s="89">
        <v>1993</v>
      </c>
      <c r="V33" s="239"/>
      <c r="W33" s="239"/>
      <c r="X33" s="239"/>
      <c r="Y33" s="89">
        <v>19</v>
      </c>
      <c r="Z33" s="92"/>
      <c r="AA33" s="435">
        <f t="shared" si="9"/>
        <v>7</v>
      </c>
      <c r="AB33" s="436">
        <f t="shared" si="7"/>
        <v>1901</v>
      </c>
      <c r="AC33" s="429" t="str">
        <f t="shared" si="5"/>
        <v>July 1901</v>
      </c>
    </row>
    <row r="34" spans="1:29" s="78" customFormat="1" ht="19.5" customHeight="1" x14ac:dyDescent="0.25">
      <c r="A34" s="136"/>
      <c r="B34" s="124" t="str">
        <f>IF(ISNA($K$17),"",IF($K$17=1,"",IF($K$17=2,"Member's preserved lump sum revalued to calculation date excluding reinstated service",IF($K$17=3,""))))</f>
        <v/>
      </c>
      <c r="C34" s="121"/>
      <c r="D34" s="121"/>
      <c r="E34" s="246"/>
      <c r="G34" s="82"/>
      <c r="H34" s="196"/>
      <c r="J34" s="372"/>
      <c r="K34" s="373" t="e">
        <f>IF($K$17=1,20%,"")</f>
        <v>#N/A</v>
      </c>
      <c r="L34" s="92"/>
      <c r="M34" s="239"/>
      <c r="N34" s="237"/>
      <c r="O34" s="88"/>
      <c r="P34" s="239"/>
      <c r="Q34" s="344" t="str">
        <f t="shared" ca="1" si="10"/>
        <v>August 2023</v>
      </c>
      <c r="R34" s="344" t="e">
        <f t="shared" si="11"/>
        <v>#VALUE!</v>
      </c>
      <c r="S34" s="239" t="s">
        <v>75</v>
      </c>
      <c r="T34" s="239">
        <f t="shared" si="6"/>
        <v>20</v>
      </c>
      <c r="U34" s="89">
        <v>1994</v>
      </c>
      <c r="V34" s="239"/>
      <c r="W34" s="239"/>
      <c r="X34" s="239"/>
      <c r="Y34" s="89">
        <v>20</v>
      </c>
      <c r="Z34" s="92"/>
      <c r="AA34" s="435">
        <f t="shared" si="9"/>
        <v>8</v>
      </c>
      <c r="AB34" s="436">
        <f t="shared" si="7"/>
        <v>1901</v>
      </c>
      <c r="AC34" s="429" t="str">
        <f t="shared" si="5"/>
        <v>August 1901</v>
      </c>
    </row>
    <row r="35" spans="1:29" s="78" customFormat="1" ht="19.5" customHeight="1" x14ac:dyDescent="0.25">
      <c r="A35" s="136"/>
      <c r="B35" s="124" t="str">
        <f>IF(ISNA($K$17),"",IF($K$17=1,"",IF($K$17=2,"Member's preserved lump sum revalued to calculation date assuming full reinstated service",IF($K$17=3,"Member's retirement lump sum  from reinstated service only, based on full reinstatement"))))</f>
        <v/>
      </c>
      <c r="C35" s="121"/>
      <c r="D35" s="121"/>
      <c r="E35" s="76"/>
      <c r="F35" s="628" t="str">
        <f>IF(ISNA($K$17),"",IF($K$17=3," (net of any actuarial reduction that is applicable but inclusive of any interest for late payment)",""))</f>
        <v/>
      </c>
      <c r="G35" s="629"/>
      <c r="H35" s="196" t="str">
        <f>IF(E35&lt;E34,"Lump sum including reinstated service is less than that excluding","")</f>
        <v/>
      </c>
      <c r="J35" s="372"/>
      <c r="K35" s="373" t="e">
        <f>IF($K$17=1,22%,"")</f>
        <v>#N/A</v>
      </c>
      <c r="L35" s="92"/>
      <c r="M35" s="239"/>
      <c r="N35" s="239"/>
      <c r="O35" s="239"/>
      <c r="P35" s="239"/>
      <c r="Q35" s="344" t="str">
        <f t="shared" ca="1" si="10"/>
        <v>September 2023</v>
      </c>
      <c r="R35" s="344" t="e">
        <f t="shared" si="11"/>
        <v>#VALUE!</v>
      </c>
      <c r="S35" s="239" t="s">
        <v>76</v>
      </c>
      <c r="T35" s="239">
        <f t="shared" si="6"/>
        <v>21</v>
      </c>
      <c r="U35" s="89">
        <v>1995</v>
      </c>
      <c r="V35" s="239"/>
      <c r="W35" s="239"/>
      <c r="X35" s="239"/>
      <c r="Y35" s="89">
        <v>21</v>
      </c>
      <c r="Z35" s="92"/>
      <c r="AA35" s="435">
        <f t="shared" si="9"/>
        <v>9</v>
      </c>
      <c r="AB35" s="436">
        <f t="shared" si="7"/>
        <v>1901</v>
      </c>
      <c r="AC35" s="429" t="str">
        <f t="shared" si="5"/>
        <v>September 1901</v>
      </c>
    </row>
    <row r="36" spans="1:29" s="78" customFormat="1" ht="16.5" customHeight="1" x14ac:dyDescent="0.25">
      <c r="A36" s="136"/>
      <c r="B36" s="124"/>
      <c r="C36" s="164"/>
      <c r="D36" s="121"/>
      <c r="E36" s="166"/>
      <c r="F36" s="629"/>
      <c r="G36" s="629"/>
      <c r="H36" s="170"/>
      <c r="J36" s="372"/>
      <c r="K36" s="373" t="e">
        <f>IF($K$17=1,40%,"")</f>
        <v>#N/A</v>
      </c>
      <c r="L36" s="92"/>
      <c r="M36" s="239"/>
      <c r="N36" s="239"/>
      <c r="O36" s="239"/>
      <c r="P36" s="239"/>
      <c r="Q36" s="344" t="str">
        <f t="shared" ca="1" si="10"/>
        <v>October 2023</v>
      </c>
      <c r="R36" s="344" t="e">
        <f t="shared" si="11"/>
        <v>#VALUE!</v>
      </c>
      <c r="S36" s="239" t="s">
        <v>77</v>
      </c>
      <c r="T36" s="239">
        <f t="shared" si="6"/>
        <v>22</v>
      </c>
      <c r="U36" s="94">
        <v>1996</v>
      </c>
      <c r="V36" s="239"/>
      <c r="W36" s="239"/>
      <c r="X36" s="239"/>
      <c r="Y36" s="89">
        <v>22</v>
      </c>
      <c r="Z36" s="92"/>
      <c r="AA36" s="435">
        <f t="shared" si="9"/>
        <v>10</v>
      </c>
      <c r="AB36" s="436">
        <f t="shared" si="7"/>
        <v>1901</v>
      </c>
      <c r="AC36" s="429" t="str">
        <f t="shared" si="5"/>
        <v>October 1901</v>
      </c>
    </row>
    <row r="37" spans="1:29" s="78" customFormat="1" x14ac:dyDescent="0.25">
      <c r="A37" s="136"/>
      <c r="B37" s="122"/>
      <c r="C37" s="121"/>
      <c r="D37" s="121"/>
      <c r="E37" s="82"/>
      <c r="H37" s="170"/>
      <c r="K37" s="92"/>
      <c r="L37" s="92"/>
      <c r="M37" s="239"/>
      <c r="N37" s="239"/>
      <c r="O37" s="239"/>
      <c r="P37" s="239"/>
      <c r="Q37" s="344" t="str">
        <f t="shared" ca="1" si="10"/>
        <v>November 2023</v>
      </c>
      <c r="R37" s="344" t="e">
        <f t="shared" si="11"/>
        <v>#VALUE!</v>
      </c>
      <c r="S37" s="239" t="s">
        <v>78</v>
      </c>
      <c r="T37" s="239">
        <f t="shared" si="6"/>
        <v>23</v>
      </c>
      <c r="U37" s="94">
        <v>1997</v>
      </c>
      <c r="V37" s="239"/>
      <c r="W37" s="239"/>
      <c r="X37" s="239"/>
      <c r="Y37" s="89">
        <v>23</v>
      </c>
      <c r="Z37" s="92"/>
      <c r="AA37" s="435">
        <f t="shared" si="9"/>
        <v>11</v>
      </c>
      <c r="AB37" s="436">
        <f t="shared" si="7"/>
        <v>1901</v>
      </c>
      <c r="AC37" s="429" t="str">
        <f t="shared" si="5"/>
        <v>November 1901</v>
      </c>
    </row>
    <row r="38" spans="1:29" s="78" customFormat="1" x14ac:dyDescent="0.25">
      <c r="A38" s="136"/>
      <c r="B38" s="120" t="s">
        <v>114</v>
      </c>
      <c r="C38" s="121"/>
      <c r="D38" s="121"/>
      <c r="E38" s="88"/>
      <c r="F38" s="88"/>
      <c r="G38" s="229"/>
      <c r="H38" s="230"/>
      <c r="J38" s="401" t="s">
        <v>326</v>
      </c>
      <c r="K38" s="461">
        <f>'Active Changes'!B53</f>
        <v>8.4873374401095145E-2</v>
      </c>
      <c r="L38" s="92"/>
      <c r="M38" s="239"/>
      <c r="N38" s="239"/>
      <c r="O38" s="239"/>
      <c r="P38" s="239"/>
      <c r="Q38" s="344" t="str">
        <f t="shared" ca="1" si="10"/>
        <v>December 2023</v>
      </c>
      <c r="R38" s="344" t="e">
        <f t="shared" si="11"/>
        <v>#VALUE!</v>
      </c>
      <c r="S38" s="239" t="s">
        <v>79</v>
      </c>
      <c r="T38" s="239">
        <f t="shared" si="6"/>
        <v>24</v>
      </c>
      <c r="U38" s="94">
        <v>1998</v>
      </c>
      <c r="V38" s="239"/>
      <c r="W38" s="239"/>
      <c r="X38" s="239"/>
      <c r="Y38" s="89">
        <v>24</v>
      </c>
      <c r="Z38" s="92"/>
      <c r="AA38" s="435">
        <f t="shared" si="9"/>
        <v>12</v>
      </c>
      <c r="AB38" s="436">
        <f t="shared" si="7"/>
        <v>1901</v>
      </c>
      <c r="AC38" s="429" t="str">
        <f t="shared" si="5"/>
        <v>December 1901</v>
      </c>
    </row>
    <row r="39" spans="1:29" s="86" customFormat="1" ht="12.75" customHeight="1" x14ac:dyDescent="0.3">
      <c r="A39" s="136"/>
      <c r="B39" s="126" t="s">
        <v>148</v>
      </c>
      <c r="C39" s="121"/>
      <c r="D39" s="121"/>
      <c r="E39" s="88"/>
      <c r="F39" s="233"/>
      <c r="G39" s="82"/>
      <c r="H39" s="170"/>
      <c r="I39" s="78"/>
      <c r="J39" s="78"/>
      <c r="K39" s="92"/>
      <c r="L39" s="92"/>
      <c r="M39" s="239"/>
      <c r="N39" s="239"/>
      <c r="O39" s="239"/>
      <c r="P39" s="239"/>
      <c r="Q39" s="239"/>
      <c r="R39" s="239"/>
      <c r="S39" s="357"/>
      <c r="T39" s="357"/>
      <c r="U39" s="94">
        <v>1999</v>
      </c>
      <c r="V39" s="239"/>
      <c r="W39" s="239"/>
      <c r="X39" s="239"/>
      <c r="Y39" s="89">
        <v>25</v>
      </c>
      <c r="Z39" s="337"/>
      <c r="AA39" s="435">
        <f t="shared" si="9"/>
        <v>1</v>
      </c>
      <c r="AB39" s="436">
        <f t="shared" si="7"/>
        <v>1902</v>
      </c>
      <c r="AC39" s="429" t="str">
        <f t="shared" si="5"/>
        <v>January 1902</v>
      </c>
    </row>
    <row r="40" spans="1:29" s="86" customFormat="1" ht="17.25" customHeight="1" x14ac:dyDescent="0.3">
      <c r="A40" s="136"/>
      <c r="B40" s="151" t="str">
        <f>IF(ISNA(IF($K$17=1,Payment!A63,IF($K$17=2,Payment!A59,IF($K$17=3,Payment!A59,"")))),"",IF($K$17=1,Payment!A63,IF($K$17=2,Payment!A59,IF($K$17=3,Payment!A59,""))))</f>
        <v/>
      </c>
      <c r="C40" s="121"/>
      <c r="D40" s="121"/>
      <c r="E40" s="225" t="str">
        <f>IF(ISNA($K$17),"",IF(OR(ISNA(ROUND(IF($K$17=1,Payment!B15,IF($K$17=2,Payment!D59,IF($K$17=3,Payment!D59,""))),0)),AND($K$17=1,taxRate=""),AND($K$17=2,E34="")),"",IF($K$17=1,Payment!B15,IF($K$17=2,Payment!D59,IF($K$17=3,Payment!D59,"")))))</f>
        <v/>
      </c>
      <c r="F40" s="167"/>
      <c r="G40" s="93"/>
      <c r="H40" s="234"/>
      <c r="I40" s="78"/>
      <c r="J40" s="78"/>
      <c r="K40" s="92"/>
      <c r="L40" s="92"/>
      <c r="M40" s="239"/>
      <c r="N40" s="239"/>
      <c r="O40" s="358"/>
      <c r="P40" s="239"/>
      <c r="Q40" s="239"/>
      <c r="R40" s="239"/>
      <c r="S40" s="357"/>
      <c r="T40" s="357"/>
      <c r="U40" s="94">
        <v>2000</v>
      </c>
      <c r="V40" s="239"/>
      <c r="W40" s="239"/>
      <c r="X40" s="239"/>
      <c r="Y40" s="89">
        <v>26</v>
      </c>
      <c r="Z40" s="337"/>
      <c r="AA40" s="435">
        <f t="shared" si="9"/>
        <v>2</v>
      </c>
      <c r="AB40" s="436">
        <f t="shared" si="7"/>
        <v>1902</v>
      </c>
      <c r="AC40" s="429" t="str">
        <f t="shared" si="5"/>
        <v>February 1902</v>
      </c>
    </row>
    <row r="41" spans="1:29" s="78" customFormat="1" x14ac:dyDescent="0.25">
      <c r="A41" s="136"/>
      <c r="B41" s="151" t="str">
        <f>IF(ISNA($K$17),"",IF($K$17=1,Payment!A64,IF($K$17=2,Payment!A60,"")))</f>
        <v/>
      </c>
      <c r="C41" s="224"/>
      <c r="D41" s="224"/>
      <c r="E41" s="226" t="str">
        <f>IF(ISNA($K$17),"",IF(OR(ISNA(IF($K$17=1,"£"&amp;Payment!B16,IF($K$17=2,Deferred!B14,""))),AND($K$17=1,taxRate=""),AND($K$17=2,E35="")),"",IF($K$17=1,"£"&amp;Payment!B16,IF($K$17=2,Deferred!B14,""))))</f>
        <v/>
      </c>
      <c r="F41" s="223" t="str">
        <f>IF(ISNA($K$17),"",IF(OR(ISNA(IF($K$17=1,"for" &amp;" "&amp;Payment!B6&amp;" "&amp;"months","")),taxRate=""),"",IF($K$17=1,"for" &amp;" "&amp;Payment!B6&amp;" "&amp;"months","")))</f>
        <v/>
      </c>
      <c r="G41" s="82"/>
      <c r="H41" s="624"/>
      <c r="K41" s="92"/>
      <c r="L41" s="92"/>
      <c r="M41" s="239"/>
      <c r="N41" s="358"/>
      <c r="O41" s="358"/>
      <c r="P41" s="239"/>
      <c r="Q41" s="239"/>
      <c r="R41" s="239"/>
      <c r="S41" s="239"/>
      <c r="T41" s="239"/>
      <c r="U41" s="94">
        <v>2001</v>
      </c>
      <c r="V41" s="239"/>
      <c r="W41" s="239"/>
      <c r="X41" s="239"/>
      <c r="Y41" s="89">
        <v>27</v>
      </c>
      <c r="Z41" s="92"/>
      <c r="AA41" s="435">
        <f t="shared" si="9"/>
        <v>3</v>
      </c>
      <c r="AB41" s="436">
        <f t="shared" si="7"/>
        <v>1902</v>
      </c>
      <c r="AC41" s="429" t="str">
        <f t="shared" si="5"/>
        <v>March 1902</v>
      </c>
    </row>
    <row r="42" spans="1:29" s="78" customFormat="1" x14ac:dyDescent="0.25">
      <c r="A42" s="136"/>
      <c r="B42" s="151"/>
      <c r="C42" s="224"/>
      <c r="D42" s="224"/>
      <c r="E42" s="187"/>
      <c r="F42" s="188"/>
      <c r="G42" s="82"/>
      <c r="H42" s="625"/>
      <c r="K42" s="92"/>
      <c r="L42" s="359"/>
      <c r="M42" s="239"/>
      <c r="N42" s="358"/>
      <c r="O42" s="358"/>
      <c r="P42" s="239"/>
      <c r="Q42" s="358"/>
      <c r="R42" s="358"/>
      <c r="S42" s="239"/>
      <c r="T42" s="239"/>
      <c r="U42" s="94">
        <v>2002</v>
      </c>
      <c r="V42" s="239"/>
      <c r="W42" s="239"/>
      <c r="X42" s="239"/>
      <c r="Y42" s="89">
        <v>28</v>
      </c>
      <c r="Z42" s="92"/>
      <c r="AA42" s="435">
        <f t="shared" si="9"/>
        <v>4</v>
      </c>
      <c r="AB42" s="436">
        <f t="shared" si="7"/>
        <v>1902</v>
      </c>
      <c r="AC42" s="429" t="str">
        <f t="shared" si="5"/>
        <v>April 1902</v>
      </c>
    </row>
    <row r="43" spans="1:29" s="78" customFormat="1" x14ac:dyDescent="0.25">
      <c r="A43" s="136"/>
      <c r="B43" s="272" t="s">
        <v>229</v>
      </c>
      <c r="C43" s="121"/>
      <c r="D43" s="121"/>
      <c r="E43" s="187"/>
      <c r="F43" s="188"/>
      <c r="G43" s="82"/>
      <c r="H43" s="174"/>
      <c r="J43" s="78" t="s">
        <v>247</v>
      </c>
      <c r="K43" s="92"/>
      <c r="L43" s="92"/>
      <c r="M43" s="239"/>
      <c r="N43" s="358"/>
      <c r="O43" s="358"/>
      <c r="P43" s="239"/>
      <c r="Q43" s="358"/>
      <c r="R43" s="358"/>
      <c r="S43" s="239"/>
      <c r="T43" s="239"/>
      <c r="U43" s="94">
        <v>2003</v>
      </c>
      <c r="V43" s="239">
        <v>43</v>
      </c>
      <c r="W43" s="239"/>
      <c r="X43" s="239"/>
      <c r="Y43" s="89">
        <v>29</v>
      </c>
      <c r="Z43" s="92"/>
      <c r="AA43" s="435">
        <f t="shared" ref="AA43:AA48" si="12">IF(AA42=12,1,1+AA42)</f>
        <v>5</v>
      </c>
      <c r="AB43" s="436">
        <f t="shared" ref="AB43:AB48" si="13">IF(AA43&lt;AA42,AB42+1,AB42)</f>
        <v>1902</v>
      </c>
      <c r="AC43" s="429" t="str">
        <f t="shared" si="5"/>
        <v>May 1902</v>
      </c>
    </row>
    <row r="44" spans="1:29" s="78" customFormat="1" ht="17.399999999999999" x14ac:dyDescent="0.3">
      <c r="A44" s="136"/>
      <c r="B44" s="122" t="str">
        <f>IF(ISNA(IF($K$17=1,Payment!A63,IF($K$17=2,Payment!A59,IF($K$17=3,Payment!A59,"")))),"",IF($K$17=1,Payment!A63,IF($K$17=2,Payment!A59,IF($K$17=3,Payment!A59,""))))</f>
        <v/>
      </c>
      <c r="C44" s="121"/>
      <c r="D44" s="121"/>
      <c r="E44" s="270" t="str">
        <f>IF(ISNA($K$17),"",IF(OR(ISNA(ROUND(IF($K$17=1,Payment!B30,IF($K$17=2,Deferred!B19,IF($K$17=3,Payment!D59/E22*12,""))),0)),AND($K$17=1,taxRate=""),AND($K$17=2,E34="")),"",IF($K$17=1,Payment!B30,IF($K$17=2,Deferred!B19,IF($K$17=3,Payment!D68,"")))))</f>
        <v/>
      </c>
      <c r="F44" s="188"/>
      <c r="G44" s="165"/>
      <c r="H44" s="262"/>
      <c r="I44" s="86"/>
      <c r="J44" s="86" t="b">
        <f>Payment!B5&gt;Payment!B20</f>
        <v>1</v>
      </c>
      <c r="K44" s="92"/>
      <c r="L44" s="92"/>
      <c r="M44" s="239"/>
      <c r="N44" s="358"/>
      <c r="O44" s="358"/>
      <c r="P44" s="239"/>
      <c r="Q44" s="358"/>
      <c r="R44" s="358"/>
      <c r="S44" s="239"/>
      <c r="T44" s="239"/>
      <c r="U44" s="89">
        <v>2004</v>
      </c>
      <c r="V44" s="239">
        <v>44</v>
      </c>
      <c r="W44" s="239"/>
      <c r="X44" s="239"/>
      <c r="Y44" s="89">
        <v>30</v>
      </c>
      <c r="Z44" s="92"/>
      <c r="AA44" s="435">
        <f t="shared" si="12"/>
        <v>6</v>
      </c>
      <c r="AB44" s="436">
        <f t="shared" si="13"/>
        <v>1902</v>
      </c>
      <c r="AC44" s="429" t="str">
        <f t="shared" si="5"/>
        <v>June 1902</v>
      </c>
    </row>
    <row r="45" spans="1:29" s="78" customFormat="1" ht="17.399999999999999" x14ac:dyDescent="0.3">
      <c r="A45" s="136"/>
      <c r="B45" s="221" t="str">
        <f>IF(ISNA($K$17),"",IF($K$17=1,Payment!A64,IF($K$17=2,Payment!A60,"")))</f>
        <v/>
      </c>
      <c r="C45" s="121"/>
      <c r="D45" s="121"/>
      <c r="E45" s="296" t="str">
        <f>IF(ISNA($K$17),"",IF(OR(ISNA(IF($K$17=1,"£"&amp; ROUND(Payment!B31,2),IF($K$17=2,Deferred!B26,""))),AND($K$17=1,taxRate=""),AND($K$17=2,E35="")),"",IF($K$17=1,Payment!B31,IF($K$17=2,Deferred!B26,""))))</f>
        <v/>
      </c>
      <c r="F45" s="223" t="str">
        <f>IF(OR(ISNA(IF($K$17=1,"for "&amp;Payment!B21&amp;" months","")),taxRate=""),"",IF($K$17=1,"for "&amp;Payment!B21&amp;" months",""))</f>
        <v/>
      </c>
      <c r="H45" s="196"/>
      <c r="I45" s="86"/>
      <c r="K45" s="92"/>
      <c r="L45" s="337"/>
      <c r="M45" s="360"/>
      <c r="N45" s="358"/>
      <c r="O45" s="358"/>
      <c r="P45" s="357"/>
      <c r="Q45" s="358"/>
      <c r="R45" s="358"/>
      <c r="S45" s="239"/>
      <c r="T45" s="239"/>
      <c r="U45" s="89">
        <v>2005</v>
      </c>
      <c r="V45" s="239">
        <v>45</v>
      </c>
      <c r="W45" s="239"/>
      <c r="X45" s="239"/>
      <c r="Y45" s="89">
        <v>31</v>
      </c>
      <c r="Z45" s="92"/>
      <c r="AA45" s="435">
        <f t="shared" si="12"/>
        <v>7</v>
      </c>
      <c r="AB45" s="436">
        <f t="shared" si="13"/>
        <v>1902</v>
      </c>
      <c r="AC45" s="429" t="str">
        <f t="shared" si="5"/>
        <v>July 1902</v>
      </c>
    </row>
    <row r="46" spans="1:29" s="78" customFormat="1" ht="17.399999999999999" x14ac:dyDescent="0.3">
      <c r="A46" s="136"/>
      <c r="B46" s="263"/>
      <c r="C46" s="220"/>
      <c r="D46" s="220"/>
      <c r="G46" s="82"/>
      <c r="H46" s="170"/>
      <c r="K46" s="337"/>
      <c r="L46" s="337"/>
      <c r="M46" s="360"/>
      <c r="N46" s="239"/>
      <c r="O46" s="239"/>
      <c r="P46" s="357"/>
      <c r="Q46" s="239"/>
      <c r="R46" s="239"/>
      <c r="S46" s="239"/>
      <c r="T46" s="239"/>
      <c r="U46" s="94">
        <v>2006</v>
      </c>
      <c r="V46" s="239">
        <v>46</v>
      </c>
      <c r="W46" s="239"/>
      <c r="X46" s="239"/>
      <c r="Y46" s="92"/>
      <c r="Z46" s="92"/>
      <c r="AA46" s="435">
        <f t="shared" si="12"/>
        <v>8</v>
      </c>
      <c r="AB46" s="436">
        <f t="shared" si="13"/>
        <v>1902</v>
      </c>
      <c r="AC46" s="429" t="str">
        <f t="shared" si="5"/>
        <v>August 1902</v>
      </c>
    </row>
    <row r="47" spans="1:29" s="78" customFormat="1" ht="17.399999999999999" x14ac:dyDescent="0.3">
      <c r="A47" s="136"/>
      <c r="B47" s="462"/>
      <c r="C47" s="182"/>
      <c r="D47" s="82"/>
      <c r="E47" s="228"/>
      <c r="F47" s="82"/>
      <c r="G47" s="82"/>
      <c r="H47" s="170"/>
      <c r="K47" s="317"/>
      <c r="L47" s="92"/>
      <c r="M47" s="357"/>
      <c r="N47" s="358"/>
      <c r="O47" s="358"/>
      <c r="P47" s="239"/>
      <c r="Q47" s="358"/>
      <c r="R47" s="358"/>
      <c r="S47" s="239"/>
      <c r="T47" s="239"/>
      <c r="U47" s="89">
        <v>2007</v>
      </c>
      <c r="V47" s="239">
        <v>47</v>
      </c>
      <c r="W47" s="239"/>
      <c r="X47" s="239"/>
      <c r="Y47" s="92"/>
      <c r="Z47" s="92"/>
      <c r="AA47" s="435">
        <f t="shared" si="12"/>
        <v>9</v>
      </c>
      <c r="AB47" s="436">
        <f t="shared" si="13"/>
        <v>1902</v>
      </c>
      <c r="AC47" s="429" t="str">
        <f t="shared" ref="AC47:AC78" si="14">VLOOKUP(AA47,x,3,FALSE)&amp;" "&amp;AB47</f>
        <v>September 1902</v>
      </c>
    </row>
    <row r="48" spans="1:29" s="78" customFormat="1" ht="18.75" customHeight="1" x14ac:dyDescent="0.25">
      <c r="A48" s="136"/>
      <c r="B48" s="120" t="s">
        <v>147</v>
      </c>
      <c r="C48" s="121"/>
      <c r="D48" s="121"/>
      <c r="E48" s="95"/>
      <c r="F48" s="632" t="str">
        <f>IF(ISNA(IF(OR(E22&lt;12,Calculation!D6=Calculation!D7),"This member has to purchase the full re-instatement period!!!","")),"",IF(OR(E22&lt;12,Calculation!D6=Calculation!D7),"This member has to purchase the full re-instatement period!!!",""))</f>
        <v/>
      </c>
      <c r="G48" s="629"/>
      <c r="H48" s="174"/>
      <c r="K48" s="317"/>
      <c r="L48" s="92"/>
      <c r="M48" s="239"/>
      <c r="N48" s="239"/>
      <c r="O48" s="239"/>
      <c r="P48" s="239"/>
      <c r="Q48" s="239"/>
      <c r="R48" s="239"/>
      <c r="S48" s="239"/>
      <c r="T48" s="239"/>
      <c r="U48" s="89">
        <v>2008</v>
      </c>
      <c r="V48" s="239">
        <v>48</v>
      </c>
      <c r="W48" s="239"/>
      <c r="X48" s="239"/>
      <c r="Y48" s="92"/>
      <c r="Z48" s="92"/>
      <c r="AA48" s="435">
        <f t="shared" si="12"/>
        <v>10</v>
      </c>
      <c r="AB48" s="436">
        <f t="shared" si="13"/>
        <v>1902</v>
      </c>
      <c r="AC48" s="429" t="str">
        <f t="shared" si="14"/>
        <v>October 1902</v>
      </c>
    </row>
    <row r="49" spans="1:29" s="78" customFormat="1" ht="14.25" customHeight="1" x14ac:dyDescent="0.25">
      <c r="A49" s="136"/>
      <c r="B49" s="122" t="s">
        <v>140</v>
      </c>
      <c r="C49" s="121"/>
      <c r="D49" s="121"/>
      <c r="E49" s="176"/>
      <c r="F49" s="629"/>
      <c r="G49" s="629"/>
      <c r="H49" s="632" t="str">
        <f>IF(E22&lt;12,"",IF(AND(E49="no",E50=""),"Enter number of years to be purchased",IF(E50*12&gt;E22,"Number of years must not exceed "&amp;INT(E22/12),IF(INT(E50)&lt;&gt;E50,"Error: must be whole number of years",""))))</f>
        <v/>
      </c>
      <c r="I49" s="629"/>
      <c r="J49" s="78" t="s">
        <v>188</v>
      </c>
      <c r="K49" s="92" t="s">
        <v>119</v>
      </c>
      <c r="L49" s="92" t="s">
        <v>120</v>
      </c>
      <c r="M49" s="239"/>
      <c r="N49" s="239"/>
      <c r="O49" s="239"/>
      <c r="P49" s="239"/>
      <c r="Q49" s="239"/>
      <c r="R49" s="239"/>
      <c r="S49" s="239"/>
      <c r="T49" s="239"/>
      <c r="U49" s="94">
        <v>2009</v>
      </c>
      <c r="V49" s="239">
        <v>49</v>
      </c>
      <c r="W49" s="239"/>
      <c r="X49" s="239"/>
      <c r="Y49" s="92"/>
      <c r="Z49" s="92"/>
      <c r="AA49" s="435">
        <f t="shared" ref="AA49:AA112" si="15">IF(AA48=12,1,1+AA48)</f>
        <v>11</v>
      </c>
      <c r="AB49" s="436">
        <f t="shared" ref="AB49:AB112" si="16">IF(AA49&lt;AA48,AB48+1,AB48)</f>
        <v>1902</v>
      </c>
      <c r="AC49" s="429" t="str">
        <f t="shared" si="14"/>
        <v>November 1902</v>
      </c>
    </row>
    <row r="50" spans="1:29" s="78" customFormat="1" ht="17.25" customHeight="1" x14ac:dyDescent="0.3">
      <c r="A50" s="136"/>
      <c r="B50" s="124" t="str">
        <f>IF(AND(E22&gt;=12,E49="no"),"If no, then specify number of whole years being purchased (not more than "&amp;INT(E22/12)&amp;")","")</f>
        <v/>
      </c>
      <c r="C50" s="121"/>
      <c r="D50" s="121"/>
      <c r="E50" s="293"/>
      <c r="F50" s="159" t="str">
        <f>IF(E22&lt;12,E40,IF(OR(ISNA($K$17),ISERR(E50*12/E22*E40)),"",IF($K$17=1,"costing £"&amp;ROUND(Payment!B46,0)&amp;",","")))</f>
        <v/>
      </c>
      <c r="G50" s="158" t="str">
        <f>IF(ISNA($K$17),"",IF($K$17=1,"or alternatively",""))</f>
        <v/>
      </c>
      <c r="H50" s="629"/>
      <c r="I50" s="629"/>
      <c r="J50" s="86" t="s">
        <v>172</v>
      </c>
      <c r="K50" s="361" t="str">
        <f>IF(AND(E22&gt;=12,E49="no"),E50*12,E22)</f>
        <v/>
      </c>
      <c r="L50" s="92"/>
      <c r="M50" s="239"/>
      <c r="N50" s="239"/>
      <c r="O50" s="239"/>
      <c r="P50" s="239"/>
      <c r="Q50" s="239"/>
      <c r="R50" s="239"/>
      <c r="S50" s="239"/>
      <c r="T50" s="239"/>
      <c r="U50" s="89">
        <v>2010</v>
      </c>
      <c r="V50" s="239">
        <v>50</v>
      </c>
      <c r="W50" s="239"/>
      <c r="X50" s="239"/>
      <c r="Y50" s="92"/>
      <c r="Z50" s="92"/>
      <c r="AA50" s="435">
        <f t="shared" si="15"/>
        <v>12</v>
      </c>
      <c r="AB50" s="436">
        <f t="shared" si="16"/>
        <v>1902</v>
      </c>
      <c r="AC50" s="429" t="str">
        <f t="shared" si="14"/>
        <v>December 1902</v>
      </c>
    </row>
    <row r="51" spans="1:29" s="78" customFormat="1" ht="17.25" customHeight="1" x14ac:dyDescent="0.25">
      <c r="A51" s="136"/>
      <c r="B51" s="124" t="str">
        <f>IF(OR(ISNA($K$17),E49="yes"),"",IF($K$17=1,"",IF($K$17=2,"Member's preserved lump sum for reinstatement period purchased","")))</f>
        <v/>
      </c>
      <c r="C51" s="121"/>
      <c r="D51" s="121"/>
      <c r="E51" s="160" t="str">
        <f>IF(OR(E49="yes",E49="",ISERR((K50/E22)*(E35-E34))),"",IF($K$17=2,(K50/E22)*(E35-E34),""))</f>
        <v/>
      </c>
      <c r="F51" s="633" t="str">
        <f>IF(OR(ISNA($K$17),E49=""),"",IF($K$17=1,Payment!B37&amp;" monthly deductions of"&amp;" £"&amp;Payment!B47,""))</f>
        <v/>
      </c>
      <c r="G51" s="633"/>
      <c r="H51" s="174"/>
      <c r="J51" s="455" t="s">
        <v>249</v>
      </c>
      <c r="K51" s="455" t="e">
        <f>VLOOKUP(F16,$S$15:$T$26,2,FALSE)</f>
        <v>#N/A</v>
      </c>
      <c r="L51" s="92" t="s">
        <v>290</v>
      </c>
      <c r="M51" s="239"/>
      <c r="N51" s="239"/>
      <c r="O51" s="239"/>
      <c r="P51" s="239"/>
      <c r="Q51" s="239"/>
      <c r="R51" s="239"/>
      <c r="S51" s="239"/>
      <c r="T51" s="239"/>
      <c r="U51" s="89">
        <v>2011</v>
      </c>
      <c r="V51" s="239">
        <v>51</v>
      </c>
      <c r="W51" s="239"/>
      <c r="X51" s="239"/>
      <c r="Y51" s="92"/>
      <c r="Z51" s="92"/>
      <c r="AA51" s="435">
        <f t="shared" si="15"/>
        <v>1</v>
      </c>
      <c r="AB51" s="436">
        <f t="shared" si="16"/>
        <v>1903</v>
      </c>
      <c r="AC51" s="429" t="str">
        <f t="shared" si="14"/>
        <v>January 1903</v>
      </c>
    </row>
    <row r="52" spans="1:29" s="78" customFormat="1" x14ac:dyDescent="0.25">
      <c r="A52" s="136"/>
      <c r="B52" s="122" t="str">
        <f>IF(ISNA($K$17),"",IF($K$17=1,"","Total amount now due to effect reinstatement"))</f>
        <v/>
      </c>
      <c r="C52" s="121"/>
      <c r="D52" s="121"/>
      <c r="E52" s="160" t="str">
        <f>IF(OR(ISNA(IF($K$17=1,"",ROUND(IF($E$49="yes",$E$40,$E$40*$K$50/$E$22),0))),E49=""),"",IF($K$17=1,"",ROUND(IF($E$49="yes",$E$40,$E$40*$K$50/$E$22),0)))</f>
        <v/>
      </c>
      <c r="F52" s="219" t="str">
        <f>IF(ISNA($K$17),"",IF($K$17=1,"starting with payslip for",""))</f>
        <v/>
      </c>
      <c r="G52" s="161" t="str">
        <f>IF(ISNA($K$17),"",IF($K$17=1,"and ending with",""))</f>
        <v/>
      </c>
      <c r="H52" s="294"/>
      <c r="J52" s="179" t="s">
        <v>173</v>
      </c>
      <c r="K52" s="455" t="e">
        <f>IF($K$17=1,"r"&amp;K51+14&amp;":r"&amp;K51+20,0)</f>
        <v>#N/A</v>
      </c>
      <c r="L52" s="362" t="s">
        <v>243</v>
      </c>
      <c r="M52" s="239"/>
      <c r="N52" s="239"/>
      <c r="O52" s="239"/>
      <c r="P52" s="239"/>
      <c r="Q52" s="239"/>
      <c r="R52" s="239"/>
      <c r="S52" s="239"/>
      <c r="T52" s="239"/>
      <c r="U52" s="94">
        <v>2012</v>
      </c>
      <c r="V52" s="239">
        <v>52</v>
      </c>
      <c r="W52" s="239"/>
      <c r="X52" s="239"/>
      <c r="Y52" s="92"/>
      <c r="Z52" s="92"/>
      <c r="AA52" s="435">
        <f t="shared" si="15"/>
        <v>2</v>
      </c>
      <c r="AB52" s="436">
        <f t="shared" si="16"/>
        <v>1903</v>
      </c>
      <c r="AC52" s="429" t="str">
        <f t="shared" si="14"/>
        <v>February 1903</v>
      </c>
    </row>
    <row r="53" spans="1:29" s="179" customFormat="1" x14ac:dyDescent="0.25">
      <c r="A53" s="211"/>
      <c r="B53" s="212" t="str">
        <f>IF(E10="","",IF(ISNA($K$17),"",IF($K$17=1,"Enter first deduction month in cell F53",IF($K$17=2,"Cash amount to be paid at the point of reinstatement",IF(AND($K$17=3,E49="no"),"Member's retirement lump sum for partially reinstated service (net of actuarial reduction but including interest)","")))))</f>
        <v/>
      </c>
      <c r="C53" s="213"/>
      <c r="D53" s="213"/>
      <c r="E53" s="214"/>
      <c r="F53" s="186"/>
      <c r="G53" s="331" t="str">
        <f>IF(OR(ISNA($K$17),F53=""),"",IF($K$17=1,Payment!M41&amp;" "&amp;Payment!N41,""))</f>
        <v/>
      </c>
      <c r="H53" s="174" t="str">
        <f>IF(ISNA($K$17),"",IF($K$17&lt;&gt;1,"",IF(F53="","Enter first deduction month in cell F53","")))</f>
        <v/>
      </c>
      <c r="J53" s="78" t="s">
        <v>180</v>
      </c>
      <c r="K53" s="317">
        <f>DATE(YEAR(Payment!L37),MONTH(Payment!L37),DAY(Payment!L37))</f>
        <v>1</v>
      </c>
      <c r="L53" s="363"/>
      <c r="M53" s="364"/>
      <c r="N53" s="364"/>
      <c r="O53" s="364"/>
      <c r="P53" s="364"/>
      <c r="Q53" s="364"/>
      <c r="R53" s="364"/>
      <c r="S53" s="364"/>
      <c r="T53" s="364"/>
      <c r="U53" s="215">
        <v>2013</v>
      </c>
      <c r="V53" s="364">
        <v>53</v>
      </c>
      <c r="W53" s="364"/>
      <c r="X53" s="364"/>
      <c r="Y53" s="363"/>
      <c r="Z53" s="363"/>
      <c r="AA53" s="435">
        <f t="shared" si="15"/>
        <v>3</v>
      </c>
      <c r="AB53" s="436">
        <f t="shared" si="16"/>
        <v>1903</v>
      </c>
      <c r="AC53" s="429" t="str">
        <f t="shared" si="14"/>
        <v>March 1903</v>
      </c>
    </row>
    <row r="54" spans="1:29" s="78" customFormat="1" x14ac:dyDescent="0.25">
      <c r="A54" s="136"/>
      <c r="B54" s="122" t="str">
        <f>IF(ISNA($K$17),"",IF($K$17=2,"Remaining amount of outstanding debt after cash payment (if any)",IF($K$17=3,"Balance if any to be deducted from ongoing pension payments","")))</f>
        <v/>
      </c>
      <c r="C54" s="121"/>
      <c r="D54" s="121"/>
      <c r="E54" s="210" t="str">
        <f>IF(ISNA($K$17),"",IF($K$17=2,E52-E53,IF(AND($K$17=3,E49="yes"),MAX(0,E52-E35),IF(AND($K$17=3,E49="no"),MAX(0,E52-E53),""))))</f>
        <v/>
      </c>
      <c r="F54" s="231"/>
      <c r="G54" s="232"/>
      <c r="H54" s="174"/>
      <c r="J54" s="78" t="s">
        <v>181</v>
      </c>
      <c r="K54" s="317" t="e">
        <f>DATE(YEAR(Payment!L41),MONTH(Payment!L41),DAY(Payment!L41))</f>
        <v>#VALUE!</v>
      </c>
      <c r="L54" s="92"/>
      <c r="M54" s="365"/>
      <c r="N54" s="365"/>
      <c r="O54" s="239"/>
      <c r="P54" s="239"/>
      <c r="Q54" s="239"/>
      <c r="R54" s="239"/>
      <c r="S54" s="239"/>
      <c r="T54" s="239"/>
      <c r="U54" s="89">
        <v>2014</v>
      </c>
      <c r="V54" s="239">
        <v>54</v>
      </c>
      <c r="W54" s="239"/>
      <c r="X54" s="239"/>
      <c r="Y54" s="92"/>
      <c r="Z54" s="92"/>
      <c r="AA54" s="435">
        <f t="shared" si="15"/>
        <v>4</v>
      </c>
      <c r="AB54" s="436">
        <f t="shared" si="16"/>
        <v>1903</v>
      </c>
      <c r="AC54" s="429" t="str">
        <f t="shared" si="14"/>
        <v>April 1903</v>
      </c>
    </row>
    <row r="55" spans="1:29" s="78" customFormat="1" x14ac:dyDescent="0.25">
      <c r="A55" s="136"/>
      <c r="B55" s="122" t="str">
        <f>IF(ISNA($K$17),"",IF($K$17=2,"Percentage deduction expected from the member's lump sum at eligible retirement date",""))</f>
        <v/>
      </c>
      <c r="C55" s="121"/>
      <c r="D55" s="121"/>
      <c r="E55" s="265" t="str">
        <f>IF(OR(ISNA(IF($K$17=2,Deferred!B38,"")),E53=""),"",IF($K$17=2,Deferred!B38,""))</f>
        <v/>
      </c>
      <c r="H55" s="196"/>
      <c r="K55" s="92"/>
      <c r="L55" s="92"/>
      <c r="M55" s="239"/>
      <c r="N55" s="239"/>
      <c r="O55" s="239"/>
      <c r="P55" s="239"/>
      <c r="Q55" s="239"/>
      <c r="R55" s="239"/>
      <c r="S55" s="239"/>
      <c r="T55" s="239"/>
      <c r="U55" s="94">
        <v>2015</v>
      </c>
      <c r="V55" s="239">
        <v>55</v>
      </c>
      <c r="W55" s="239"/>
      <c r="X55" s="239"/>
      <c r="Y55" s="92"/>
      <c r="Z55" s="92"/>
      <c r="AA55" s="435">
        <f t="shared" si="15"/>
        <v>5</v>
      </c>
      <c r="AB55" s="436">
        <f t="shared" si="16"/>
        <v>1903</v>
      </c>
      <c r="AC55" s="429" t="str">
        <f t="shared" si="14"/>
        <v>May 1903</v>
      </c>
    </row>
    <row r="56" spans="1:29" s="78" customFormat="1" x14ac:dyDescent="0.25">
      <c r="A56" s="92"/>
      <c r="B56" s="85"/>
      <c r="C56" s="88"/>
      <c r="D56" s="88"/>
      <c r="F56" s="82"/>
      <c r="G56" s="82"/>
      <c r="H56" s="170"/>
      <c r="J56" s="78" t="b">
        <f>AND(E49="NO",E50="")</f>
        <v>0</v>
      </c>
      <c r="K56" s="92" t="s">
        <v>241</v>
      </c>
      <c r="L56" s="92"/>
      <c r="M56" s="239"/>
      <c r="N56" s="239"/>
      <c r="O56" s="239"/>
      <c r="P56" s="239"/>
      <c r="Q56" s="239"/>
      <c r="R56" s="239"/>
      <c r="S56" s="239"/>
      <c r="T56" s="239"/>
      <c r="U56" s="89">
        <v>2016</v>
      </c>
      <c r="V56" s="239">
        <v>56</v>
      </c>
      <c r="W56" s="239"/>
      <c r="X56" s="239"/>
      <c r="Y56" s="92"/>
      <c r="Z56" s="92"/>
      <c r="AA56" s="435">
        <f t="shared" si="15"/>
        <v>6</v>
      </c>
      <c r="AB56" s="436">
        <f t="shared" si="16"/>
        <v>1903</v>
      </c>
      <c r="AC56" s="429" t="str">
        <f t="shared" si="14"/>
        <v>June 1903</v>
      </c>
    </row>
    <row r="57" spans="1:29" s="78" customFormat="1" x14ac:dyDescent="0.25">
      <c r="B57" s="85"/>
      <c r="C57" s="82"/>
      <c r="D57" s="82"/>
      <c r="E57" s="82"/>
      <c r="F57" s="82"/>
      <c r="G57" s="82"/>
      <c r="H57" s="175"/>
      <c r="J57" s="78" t="str">
        <f>IF(AND(E49="no",E50=""),"Enter number of years to be purchased",IF(E50*12&gt;E22,"Number of years must not exceed "&amp;INT(E22/12),IF(INT(E50)&lt;&gt;E50,"Error: must be whole number of years","")))</f>
        <v/>
      </c>
      <c r="K57" s="92" t="s">
        <v>242</v>
      </c>
      <c r="L57" s="92"/>
      <c r="M57" s="239"/>
      <c r="N57" s="358"/>
      <c r="O57" s="239"/>
      <c r="P57" s="239"/>
      <c r="Q57" s="358"/>
      <c r="R57" s="239"/>
      <c r="S57" s="239"/>
      <c r="T57" s="239"/>
      <c r="U57" s="89">
        <v>2017</v>
      </c>
      <c r="V57" s="239">
        <v>57</v>
      </c>
      <c r="W57" s="239"/>
      <c r="X57" s="239"/>
      <c r="Y57" s="92"/>
      <c r="Z57" s="92"/>
      <c r="AA57" s="435">
        <f t="shared" si="15"/>
        <v>7</v>
      </c>
      <c r="AB57" s="436">
        <f t="shared" si="16"/>
        <v>1903</v>
      </c>
      <c r="AC57" s="429" t="str">
        <f t="shared" si="14"/>
        <v>July 1903</v>
      </c>
    </row>
    <row r="58" spans="1:29" s="78" customFormat="1" ht="17.399999999999999" x14ac:dyDescent="0.3">
      <c r="A58" s="136"/>
      <c r="B58" s="152" t="s">
        <v>237</v>
      </c>
      <c r="C58" s="141"/>
      <c r="D58" s="141"/>
      <c r="E58" s="142"/>
      <c r="F58" s="142"/>
      <c r="G58" s="142"/>
      <c r="H58" s="198"/>
      <c r="J58" s="78" t="b">
        <f>AND(E49="NO",E50="")</f>
        <v>0</v>
      </c>
      <c r="K58" s="362" t="e">
        <f>IF($K$17=1,"r"&amp;MONTH(K10)+14&amp;":r"&amp;MONTH(K10)+20,0)</f>
        <v>#N/A</v>
      </c>
      <c r="L58" s="362" t="s">
        <v>244</v>
      </c>
      <c r="M58" s="239"/>
      <c r="N58" s="358"/>
      <c r="O58" s="358"/>
      <c r="P58" s="239"/>
      <c r="Q58" s="358"/>
      <c r="R58" s="358"/>
      <c r="S58" s="239"/>
      <c r="T58" s="239"/>
      <c r="U58" s="94">
        <v>2018</v>
      </c>
      <c r="V58" s="239">
        <v>58</v>
      </c>
      <c r="W58" s="239"/>
      <c r="X58" s="239"/>
      <c r="Y58" s="92"/>
      <c r="Z58" s="92"/>
      <c r="AA58" s="435">
        <f t="shared" si="15"/>
        <v>8</v>
      </c>
      <c r="AB58" s="436">
        <f t="shared" si="16"/>
        <v>1903</v>
      </c>
      <c r="AC58" s="429" t="str">
        <f t="shared" si="14"/>
        <v>August 1903</v>
      </c>
    </row>
    <row r="59" spans="1:29" s="78" customFormat="1" ht="37.5" customHeight="1" x14ac:dyDescent="0.3">
      <c r="A59" s="136"/>
      <c r="B59" s="640" t="s">
        <v>238</v>
      </c>
      <c r="C59" s="641"/>
      <c r="D59" s="641"/>
      <c r="E59" s="641"/>
      <c r="F59" s="641"/>
      <c r="G59" s="641"/>
      <c r="H59" s="198"/>
      <c r="K59" s="92"/>
      <c r="L59" s="92"/>
      <c r="M59" s="239"/>
      <c r="N59" s="358"/>
      <c r="O59" s="358"/>
      <c r="P59" s="239"/>
      <c r="Q59" s="358"/>
      <c r="R59" s="358"/>
      <c r="S59" s="239"/>
      <c r="T59" s="239"/>
      <c r="U59" s="89">
        <v>2019</v>
      </c>
      <c r="V59" s="239">
        <v>59</v>
      </c>
      <c r="W59" s="239"/>
      <c r="X59" s="239"/>
      <c r="Y59" s="92"/>
      <c r="Z59" s="92"/>
      <c r="AA59" s="435">
        <f t="shared" si="15"/>
        <v>9</v>
      </c>
      <c r="AB59" s="436">
        <f t="shared" si="16"/>
        <v>1903</v>
      </c>
      <c r="AC59" s="429" t="str">
        <f t="shared" si="14"/>
        <v>September 1903</v>
      </c>
    </row>
    <row r="60" spans="1:29" s="78" customFormat="1" hidden="1" x14ac:dyDescent="0.25">
      <c r="A60" s="136"/>
      <c r="B60" s="151"/>
      <c r="C60" s="121"/>
      <c r="D60" s="121"/>
      <c r="E60" s="119"/>
      <c r="F60" s="76"/>
      <c r="G60" s="82"/>
      <c r="H60" s="636" t="str">
        <f>IF(OR(F60="",E61="",E62=""),"",IF(F64*12&lt;Payment!B46,"Lump sum exceeds limit for tax relief: Payment by lump sum not recommended",""))</f>
        <v/>
      </c>
      <c r="K60" s="92"/>
      <c r="L60" s="92"/>
      <c r="M60" s="239"/>
      <c r="N60" s="358"/>
      <c r="O60" s="358"/>
      <c r="P60" s="239"/>
      <c r="Q60" s="358"/>
      <c r="R60" s="358"/>
      <c r="S60" s="239"/>
      <c r="T60" s="239"/>
      <c r="U60" s="239">
        <v>2020</v>
      </c>
      <c r="V60" s="239">
        <v>60</v>
      </c>
      <c r="W60" s="239"/>
      <c r="X60" s="239"/>
      <c r="Y60" s="92"/>
      <c r="Z60" s="92"/>
      <c r="AA60" s="435">
        <f t="shared" si="15"/>
        <v>10</v>
      </c>
      <c r="AB60" s="436">
        <f t="shared" si="16"/>
        <v>1903</v>
      </c>
      <c r="AC60" s="429" t="str">
        <f t="shared" si="14"/>
        <v>October 1903</v>
      </c>
    </row>
    <row r="61" spans="1:29" s="78" customFormat="1" ht="21" hidden="1" customHeight="1" x14ac:dyDescent="0.25">
      <c r="A61" s="136"/>
      <c r="B61" s="151"/>
      <c r="C61" s="121"/>
      <c r="D61" s="132"/>
      <c r="E61" s="271"/>
      <c r="F61" s="118"/>
      <c r="H61" s="636"/>
      <c r="K61" s="92"/>
      <c r="L61" s="92"/>
      <c r="M61" s="239"/>
      <c r="N61" s="358"/>
      <c r="O61" s="358"/>
      <c r="P61" s="239"/>
      <c r="Q61" s="358"/>
      <c r="R61" s="358"/>
      <c r="S61" s="239"/>
      <c r="T61" s="239"/>
      <c r="U61" s="356">
        <v>2021</v>
      </c>
      <c r="V61" s="239">
        <v>61</v>
      </c>
      <c r="W61" s="239"/>
      <c r="X61" s="239"/>
      <c r="Y61" s="92"/>
      <c r="Z61" s="92"/>
      <c r="AA61" s="435">
        <f t="shared" si="15"/>
        <v>11</v>
      </c>
      <c r="AB61" s="436">
        <f t="shared" si="16"/>
        <v>1903</v>
      </c>
      <c r="AC61" s="429" t="str">
        <f t="shared" si="14"/>
        <v>November 1903</v>
      </c>
    </row>
    <row r="62" spans="1:29" s="78" customFormat="1" ht="18.75" hidden="1" customHeight="1" x14ac:dyDescent="0.25">
      <c r="A62" s="136"/>
      <c r="B62" s="122"/>
      <c r="C62" s="121"/>
      <c r="D62" s="132"/>
      <c r="E62" s="117"/>
      <c r="F62" s="119"/>
      <c r="G62" s="82"/>
      <c r="H62" s="637"/>
      <c r="I62" s="179"/>
      <c r="J62" s="179"/>
      <c r="K62" s="92"/>
      <c r="L62" s="92"/>
      <c r="M62" s="239"/>
      <c r="N62" s="358"/>
      <c r="O62" s="239"/>
      <c r="P62" s="239"/>
      <c r="Q62" s="358"/>
      <c r="R62" s="239"/>
      <c r="S62" s="239"/>
      <c r="T62" s="239"/>
      <c r="U62" s="239">
        <v>2022</v>
      </c>
      <c r="V62" s="239">
        <v>62</v>
      </c>
      <c r="W62" s="239"/>
      <c r="X62" s="239"/>
      <c r="Y62" s="92"/>
      <c r="Z62" s="92"/>
      <c r="AA62" s="435">
        <f t="shared" si="15"/>
        <v>12</v>
      </c>
      <c r="AB62" s="436">
        <f t="shared" si="16"/>
        <v>1903</v>
      </c>
      <c r="AC62" s="429" t="str">
        <f t="shared" si="14"/>
        <v>December 1903</v>
      </c>
    </row>
    <row r="63" spans="1:29" s="78" customFormat="1" hidden="1" x14ac:dyDescent="0.25">
      <c r="A63" s="136"/>
      <c r="B63" s="151"/>
      <c r="C63" s="197"/>
      <c r="D63" s="121"/>
      <c r="F63" s="163"/>
      <c r="G63" s="155"/>
      <c r="H63" s="638" t="str">
        <f>IF(F60=0,"",IF(ISERROR(IF(F64&lt;Payment!B47,"Repayment instalments exceed limit for tax relief: special calculation may be required","")),"",IF(F64&lt;Payment!B47,"Repayment instalments exceed limit for tax relief: special calculation may be required","")))</f>
        <v/>
      </c>
      <c r="I63" s="179"/>
      <c r="J63" s="179"/>
      <c r="K63" s="317"/>
      <c r="L63" s="92"/>
      <c r="M63" s="239"/>
      <c r="N63" s="239"/>
      <c r="O63" s="239"/>
      <c r="P63" s="239"/>
      <c r="Q63" s="239"/>
      <c r="R63" s="239"/>
      <c r="S63" s="239"/>
      <c r="T63" s="239"/>
      <c r="U63" s="239">
        <v>2023</v>
      </c>
      <c r="V63" s="239">
        <v>63</v>
      </c>
      <c r="W63" s="239"/>
      <c r="X63" s="239"/>
      <c r="Y63" s="92"/>
      <c r="Z63" s="92"/>
      <c r="AA63" s="435">
        <f t="shared" si="15"/>
        <v>1</v>
      </c>
      <c r="AB63" s="436">
        <f t="shared" si="16"/>
        <v>1904</v>
      </c>
      <c r="AC63" s="429" t="str">
        <f t="shared" si="14"/>
        <v>January 1904</v>
      </c>
    </row>
    <row r="64" spans="1:29" s="78" customFormat="1" ht="12.75" hidden="1" customHeight="1" x14ac:dyDescent="0.25">
      <c r="A64" s="136"/>
      <c r="B64" s="126"/>
      <c r="C64" s="121"/>
      <c r="D64" s="132"/>
      <c r="E64" s="116"/>
      <c r="F64" s="199"/>
      <c r="H64" s="639"/>
      <c r="K64" s="92"/>
      <c r="L64" s="92"/>
      <c r="M64" s="239"/>
      <c r="N64" s="239"/>
      <c r="O64" s="239"/>
      <c r="P64" s="239"/>
      <c r="Q64" s="239"/>
      <c r="R64" s="239"/>
      <c r="S64" s="239"/>
      <c r="T64" s="239"/>
      <c r="U64" s="356">
        <v>2024</v>
      </c>
      <c r="V64" s="239">
        <v>64</v>
      </c>
      <c r="W64" s="239"/>
      <c r="X64" s="239"/>
      <c r="Y64" s="92"/>
      <c r="Z64" s="92"/>
      <c r="AA64" s="435">
        <f t="shared" si="15"/>
        <v>2</v>
      </c>
      <c r="AB64" s="436">
        <f t="shared" si="16"/>
        <v>1904</v>
      </c>
      <c r="AC64" s="429" t="str">
        <f t="shared" si="14"/>
        <v>February 1904</v>
      </c>
    </row>
    <row r="65" spans="1:29" s="78" customFormat="1" ht="12.75" hidden="1" customHeight="1" x14ac:dyDescent="0.25">
      <c r="A65" s="136"/>
      <c r="B65" s="122"/>
      <c r="C65" s="121"/>
      <c r="D65" s="121"/>
      <c r="E65" s="82"/>
      <c r="F65" s="634"/>
      <c r="G65" s="635"/>
      <c r="H65" s="639"/>
      <c r="K65" s="92"/>
      <c r="L65" s="92"/>
      <c r="M65" s="239"/>
      <c r="N65" s="239"/>
      <c r="O65" s="239"/>
      <c r="P65" s="239"/>
      <c r="Q65" s="239"/>
      <c r="R65" s="239"/>
      <c r="S65" s="239"/>
      <c r="T65" s="239"/>
      <c r="U65" s="239">
        <v>2025</v>
      </c>
      <c r="V65" s="239">
        <v>65</v>
      </c>
      <c r="W65" s="239"/>
      <c r="X65" s="239"/>
      <c r="Y65" s="92"/>
      <c r="Z65" s="92"/>
      <c r="AA65" s="435">
        <f t="shared" si="15"/>
        <v>3</v>
      </c>
      <c r="AB65" s="436">
        <f t="shared" si="16"/>
        <v>1904</v>
      </c>
      <c r="AC65" s="429" t="str">
        <f t="shared" si="14"/>
        <v>March 1904</v>
      </c>
    </row>
    <row r="66" spans="1:29" s="78" customFormat="1" hidden="1" x14ac:dyDescent="0.25">
      <c r="A66" s="136"/>
      <c r="B66" s="278"/>
      <c r="C66" s="121"/>
      <c r="D66" s="121"/>
      <c r="E66" s="82"/>
      <c r="F66" s="82"/>
      <c r="H66" s="639"/>
      <c r="K66" s="92"/>
      <c r="L66" s="92"/>
      <c r="M66" s="239"/>
      <c r="N66" s="239"/>
      <c r="O66" s="239"/>
      <c r="P66" s="239"/>
      <c r="Q66" s="239"/>
      <c r="R66" s="239"/>
      <c r="S66" s="239"/>
      <c r="T66" s="239"/>
      <c r="U66" s="239">
        <v>2026</v>
      </c>
      <c r="V66" s="239">
        <v>66</v>
      </c>
      <c r="W66" s="239"/>
      <c r="X66" s="239"/>
      <c r="Y66" s="92"/>
      <c r="Z66" s="92"/>
      <c r="AA66" s="435">
        <f t="shared" si="15"/>
        <v>4</v>
      </c>
      <c r="AB66" s="436">
        <f t="shared" si="16"/>
        <v>1904</v>
      </c>
      <c r="AC66" s="429" t="str">
        <f t="shared" si="14"/>
        <v>April 1904</v>
      </c>
    </row>
    <row r="67" spans="1:29" s="78" customFormat="1" x14ac:dyDescent="0.25">
      <c r="B67" s="183"/>
      <c r="C67" s="182"/>
      <c r="D67" s="82"/>
      <c r="E67" s="82"/>
      <c r="F67" s="82"/>
      <c r="G67" s="82"/>
      <c r="H67" s="206"/>
      <c r="K67" s="92"/>
      <c r="L67" s="92"/>
      <c r="M67" s="239"/>
      <c r="N67" s="239"/>
      <c r="O67" s="239"/>
      <c r="P67" s="239"/>
      <c r="Q67" s="239"/>
      <c r="R67" s="239"/>
      <c r="S67" s="239"/>
      <c r="T67" s="239"/>
      <c r="U67" s="239"/>
      <c r="V67" s="239"/>
      <c r="W67" s="239"/>
      <c r="X67" s="239"/>
      <c r="Y67" s="92"/>
      <c r="Z67" s="92"/>
      <c r="AA67" s="435">
        <f t="shared" si="15"/>
        <v>5</v>
      </c>
      <c r="AB67" s="436">
        <f t="shared" si="16"/>
        <v>1904</v>
      </c>
      <c r="AC67" s="429" t="str">
        <f t="shared" si="14"/>
        <v>May 1904</v>
      </c>
    </row>
    <row r="68" spans="1:29" s="78" customFormat="1" ht="17.399999999999999" x14ac:dyDescent="0.3">
      <c r="A68" s="136"/>
      <c r="B68" s="150" t="s">
        <v>144</v>
      </c>
      <c r="C68" s="137"/>
      <c r="D68" s="137"/>
      <c r="E68" s="137"/>
      <c r="F68" s="137"/>
      <c r="G68" s="137"/>
      <c r="H68" s="170"/>
      <c r="K68" s="92"/>
      <c r="L68" s="92"/>
      <c r="M68" s="239"/>
      <c r="N68" s="239"/>
      <c r="O68" s="239"/>
      <c r="P68" s="239"/>
      <c r="Q68" s="239"/>
      <c r="R68" s="239"/>
      <c r="S68" s="92"/>
      <c r="T68" s="92"/>
      <c r="U68" s="92"/>
      <c r="V68" s="92"/>
      <c r="W68" s="92"/>
      <c r="X68" s="92"/>
      <c r="Y68" s="92"/>
      <c r="Z68" s="92"/>
      <c r="AA68" s="435">
        <f t="shared" si="15"/>
        <v>6</v>
      </c>
      <c r="AB68" s="436">
        <f t="shared" si="16"/>
        <v>1904</v>
      </c>
      <c r="AC68" s="429" t="str">
        <f t="shared" si="14"/>
        <v>June 1904</v>
      </c>
    </row>
    <row r="69" spans="1:29" s="78" customFormat="1" ht="17.399999999999999" x14ac:dyDescent="0.3">
      <c r="A69" s="136"/>
      <c r="B69" s="202"/>
      <c r="C69" s="207"/>
      <c r="D69" s="207"/>
      <c r="E69" s="207"/>
      <c r="F69" s="207"/>
      <c r="G69" s="207"/>
      <c r="H69" s="170"/>
      <c r="K69" s="92"/>
      <c r="L69" s="92"/>
      <c r="M69" s="239"/>
      <c r="N69" s="239"/>
      <c r="O69" s="239"/>
      <c r="P69" s="239"/>
      <c r="Q69" s="239"/>
      <c r="R69" s="239"/>
      <c r="S69" s="92"/>
      <c r="T69" s="92"/>
      <c r="U69" s="92"/>
      <c r="V69" s="92"/>
      <c r="W69" s="92"/>
      <c r="X69" s="92"/>
      <c r="Y69" s="92"/>
      <c r="Z69" s="92"/>
      <c r="AA69" s="435">
        <f t="shared" si="15"/>
        <v>7</v>
      </c>
      <c r="AB69" s="436">
        <f t="shared" si="16"/>
        <v>1904</v>
      </c>
      <c r="AC69" s="429" t="str">
        <f t="shared" si="14"/>
        <v>July 1904</v>
      </c>
    </row>
    <row r="70" spans="1:29" s="78" customFormat="1" x14ac:dyDescent="0.25">
      <c r="A70" s="136"/>
      <c r="B70" s="180"/>
      <c r="C70" s="181"/>
      <c r="D70" s="181"/>
      <c r="E70" s="181"/>
      <c r="F70" s="181"/>
      <c r="G70" s="181"/>
      <c r="H70" s="172"/>
      <c r="K70" s="92"/>
      <c r="L70" s="92"/>
      <c r="M70" s="92"/>
      <c r="N70" s="92"/>
      <c r="O70" s="239"/>
      <c r="P70" s="239"/>
      <c r="Q70" s="239"/>
      <c r="R70" s="239"/>
      <c r="S70" s="92"/>
      <c r="T70" s="92"/>
      <c r="U70" s="92"/>
      <c r="V70" s="92"/>
      <c r="W70" s="92"/>
      <c r="X70" s="92"/>
      <c r="Y70" s="92"/>
      <c r="Z70" s="92"/>
      <c r="AA70" s="435">
        <f t="shared" si="15"/>
        <v>8</v>
      </c>
      <c r="AB70" s="436">
        <f t="shared" si="16"/>
        <v>1904</v>
      </c>
      <c r="AC70" s="429" t="str">
        <f t="shared" si="14"/>
        <v>August 1904</v>
      </c>
    </row>
    <row r="71" spans="1:29" s="78" customFormat="1" x14ac:dyDescent="0.25">
      <c r="A71" s="136"/>
      <c r="B71" s="103" t="str">
        <f>IF(ISERROR(IF(OR(ISNUMBER(E40)=FALSE,VALUE(E41)&lt;=0,$K$17&lt;&gt;1),"IF USING THIS SECTION PLEASE COMPLETE SECTION 1 AS ACTIVE","")),"",IF(OR(ISNUMBER(E40)=FALSE,VALUE(E41)&lt;=0,$K$17&lt;&gt;1),"IF USING THIS SECTION PLEASE COMPLETE SECTION 1 AS ACTIVE",""))</f>
        <v/>
      </c>
      <c r="C71" s="82"/>
      <c r="D71" s="82"/>
      <c r="E71" s="82"/>
      <c r="F71" s="82"/>
      <c r="G71" s="82"/>
      <c r="H71" s="170"/>
      <c r="K71" s="92"/>
      <c r="L71" s="92"/>
      <c r="M71" s="92"/>
      <c r="N71" s="375" t="s">
        <v>293</v>
      </c>
      <c r="O71" s="339"/>
      <c r="P71" s="239"/>
      <c r="Q71" s="239"/>
      <c r="R71" s="92"/>
      <c r="S71" s="92"/>
      <c r="T71" s="92"/>
      <c r="U71" s="92"/>
      <c r="V71" s="92"/>
      <c r="W71" s="92"/>
      <c r="X71" s="92"/>
      <c r="Y71" s="92"/>
      <c r="Z71" s="92"/>
      <c r="AA71" s="435">
        <f t="shared" si="15"/>
        <v>9</v>
      </c>
      <c r="AB71" s="436">
        <f t="shared" si="16"/>
        <v>1904</v>
      </c>
      <c r="AC71" s="429" t="str">
        <f t="shared" si="14"/>
        <v>September 1904</v>
      </c>
    </row>
    <row r="72" spans="1:29" s="78" customFormat="1" x14ac:dyDescent="0.25">
      <c r="A72" s="136"/>
      <c r="B72" s="124" t="str">
        <f>IF(ISNA($K$17),"",IF($K$17=1,"Part A: Data Needed",""))</f>
        <v/>
      </c>
      <c r="C72" s="121"/>
      <c r="D72" s="121"/>
      <c r="E72" s="82"/>
      <c r="F72" s="82"/>
      <c r="G72" s="261" t="str">
        <f>IF(ISNA(IF(OR(K17=2,K17=3),"",IF(AND(K17=1,(P80*R80)&lt;1),"Inactive as payments already ended",""))),"",IF(OR(K17=2,K17=3),"",IF(AND(K17=1,(P80*R80)&lt;1),"Inactive as payments already ended","")))</f>
        <v/>
      </c>
      <c r="H72" s="170"/>
      <c r="K72" s="92"/>
      <c r="L72" s="92"/>
      <c r="M72" s="92"/>
      <c r="N72" s="356" t="s">
        <v>292</v>
      </c>
      <c r="O72" s="339"/>
      <c r="P72" s="239"/>
      <c r="Q72" s="239"/>
      <c r="R72" s="92"/>
      <c r="S72" s="92"/>
      <c r="T72" s="92"/>
      <c r="U72" s="92"/>
      <c r="V72" s="92"/>
      <c r="W72" s="92"/>
      <c r="X72" s="92"/>
      <c r="Y72" s="92"/>
      <c r="Z72" s="92"/>
      <c r="AA72" s="435">
        <f t="shared" si="15"/>
        <v>10</v>
      </c>
      <c r="AB72" s="436">
        <f t="shared" si="16"/>
        <v>1904</v>
      </c>
      <c r="AC72" s="429" t="str">
        <f t="shared" si="14"/>
        <v>October 1904</v>
      </c>
    </row>
    <row r="73" spans="1:29" s="78" customFormat="1" x14ac:dyDescent="0.25">
      <c r="A73" s="136"/>
      <c r="B73" s="122" t="str">
        <f>IF(ISNA($K$17),"",IF($K$17=1,"Month of Final Employee Contribution (assumed to be final day of month)",""))</f>
        <v/>
      </c>
      <c r="C73" s="121"/>
      <c r="D73" s="121"/>
      <c r="E73" s="297"/>
      <c r="F73" s="329"/>
      <c r="G73" s="165" t="e">
        <f ca="1">IF(ISNA(IF(DoL&lt;K10,"ERROR - Check Dates","")),"",IF(DoL&lt;(AC5),"ERROR - Check Dates1",IF(N74&gt;R79,"ERROR - Check Dates2","")))</f>
        <v>#VALUE!</v>
      </c>
      <c r="H73" s="170"/>
      <c r="J73" s="78" t="s">
        <v>179</v>
      </c>
      <c r="K73" s="366">
        <f>DATE(YEAR(E73),MONTH(E73)+1,1)-1</f>
        <v>31</v>
      </c>
      <c r="L73" s="352" t="s">
        <v>189</v>
      </c>
      <c r="M73" s="374" t="e">
        <f ca="1">IF((P80*R80)=0,"U14","U"&amp;P75-1960&amp;":U"&amp;P78-1960)</f>
        <v>#VALUE!</v>
      </c>
      <c r="N73" s="376" t="e">
        <f ca="1">AC9</f>
        <v>#VALUE!</v>
      </c>
      <c r="O73" s="352" t="s">
        <v>193</v>
      </c>
      <c r="P73" s="317">
        <f ca="1">DATE(YEAR(K10),MONTH(K10)-3,DAY(K10))</f>
        <v>44691</v>
      </c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435">
        <f t="shared" si="15"/>
        <v>11</v>
      </c>
      <c r="AB73" s="436">
        <f t="shared" si="16"/>
        <v>1904</v>
      </c>
      <c r="AC73" s="429" t="str">
        <f t="shared" si="14"/>
        <v>November 1904</v>
      </c>
    </row>
    <row r="74" spans="1:29" s="78" customFormat="1" x14ac:dyDescent="0.25">
      <c r="A74" s="136"/>
      <c r="B74" s="122" t="str">
        <f>IF(ISNA($K$17),"",IF($K$17=1,"Member's preserved lump sum (including all reinstated service) at date of leaving service",""))</f>
        <v/>
      </c>
      <c r="C74" s="121"/>
      <c r="D74" s="121"/>
      <c r="E74" s="267"/>
      <c r="F74" s="82"/>
      <c r="G74" s="82"/>
      <c r="H74" s="196"/>
      <c r="K74" s="92"/>
      <c r="L74" s="92"/>
      <c r="M74" s="92" t="s">
        <v>235</v>
      </c>
      <c r="N74" s="367">
        <f>DATE(M75,M76,31)</f>
        <v>31</v>
      </c>
      <c r="O74" s="92" t="s">
        <v>190</v>
      </c>
      <c r="P74" s="317">
        <f>DATE(YEAR(Payment!L37),MONTH(Payment!L37),DAY(Payment!L37))</f>
        <v>1</v>
      </c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435">
        <f t="shared" si="15"/>
        <v>12</v>
      </c>
      <c r="AB74" s="436">
        <f t="shared" si="16"/>
        <v>1904</v>
      </c>
      <c r="AC74" s="429" t="str">
        <f t="shared" si="14"/>
        <v>December 1904</v>
      </c>
    </row>
    <row r="75" spans="1:29" s="78" customFormat="1" x14ac:dyDescent="0.25">
      <c r="A75" s="136"/>
      <c r="B75" s="122"/>
      <c r="C75" s="121"/>
      <c r="D75" s="121"/>
      <c r="E75" s="166"/>
      <c r="F75" s="82"/>
      <c r="G75" s="82"/>
      <c r="H75" s="170"/>
      <c r="K75" s="92"/>
      <c r="L75" s="92"/>
      <c r="M75" s="362">
        <f>YEAR(E73)</f>
        <v>1900</v>
      </c>
      <c r="N75" s="92"/>
      <c r="O75" s="352" t="s">
        <v>175</v>
      </c>
      <c r="P75" s="92">
        <f ca="1">YEAR(MAX(P73,P74))</f>
        <v>2022</v>
      </c>
      <c r="Q75" s="92" t="s">
        <v>176</v>
      </c>
      <c r="R75" s="92">
        <f ca="1">MONTH(MAX(P73,P74))</f>
        <v>5</v>
      </c>
      <c r="S75" s="92"/>
      <c r="T75" s="92"/>
      <c r="U75" s="92"/>
      <c r="V75" s="92"/>
      <c r="W75" s="92"/>
      <c r="X75" s="92"/>
      <c r="Y75" s="92"/>
      <c r="Z75" s="92"/>
      <c r="AA75" s="435">
        <f t="shared" si="15"/>
        <v>1</v>
      </c>
      <c r="AB75" s="436">
        <f t="shared" si="16"/>
        <v>1905</v>
      </c>
      <c r="AC75" s="429" t="str">
        <f t="shared" si="14"/>
        <v>January 1905</v>
      </c>
    </row>
    <row r="76" spans="1:29" s="179" customFormat="1" ht="26.25" customHeight="1" x14ac:dyDescent="0.25">
      <c r="A76" s="211"/>
      <c r="B76" s="212"/>
      <c r="C76" s="213"/>
      <c r="D76" s="213"/>
      <c r="E76" s="216"/>
      <c r="F76" s="284"/>
      <c r="G76" s="181"/>
      <c r="H76" s="217"/>
      <c r="K76" s="363"/>
      <c r="L76" s="363"/>
      <c r="M76" s="368">
        <f>MONTH(E73)</f>
        <v>1</v>
      </c>
      <c r="N76" s="363"/>
      <c r="O76" s="363" t="s">
        <v>191</v>
      </c>
      <c r="P76" s="317">
        <f ca="1">DATE(YEAR(K10),MONTH(K10)+6,DAY(K10))</f>
        <v>44967</v>
      </c>
      <c r="Q76" s="363"/>
      <c r="R76" s="363"/>
      <c r="S76" s="363"/>
      <c r="T76" s="363"/>
      <c r="U76" s="363"/>
      <c r="V76" s="363"/>
      <c r="W76" s="363"/>
      <c r="X76" s="363"/>
      <c r="Y76" s="363"/>
      <c r="Z76" s="363"/>
      <c r="AA76" s="435">
        <f t="shared" si="15"/>
        <v>2</v>
      </c>
      <c r="AB76" s="436">
        <f t="shared" si="16"/>
        <v>1905</v>
      </c>
      <c r="AC76" s="429" t="str">
        <f t="shared" si="14"/>
        <v>February 1905</v>
      </c>
    </row>
    <row r="77" spans="1:29" s="78" customFormat="1" x14ac:dyDescent="0.25">
      <c r="A77" s="136"/>
      <c r="B77" s="122" t="str">
        <f>IF(ISNA($K$17),"",IF($K$17=1,"Amount of outstanding debt at date of leaving (assuming tax relief  NOT available)  OR",""))</f>
        <v/>
      </c>
      <c r="C77" s="121"/>
      <c r="D77" s="121"/>
      <c r="E77" s="227" t="e">
        <f ca="1">'Active Changes'!B35</f>
        <v>#VALUE!</v>
      </c>
      <c r="F77" s="143"/>
      <c r="G77" s="143"/>
      <c r="H77" s="173" t="e">
        <f ca="1">IF(E77&lt;0,"ERROR-Check Figures","")</f>
        <v>#VALUE!</v>
      </c>
      <c r="K77" s="92"/>
      <c r="L77" s="92"/>
      <c r="M77" s="92"/>
      <c r="N77" s="92"/>
      <c r="O77" s="369" t="s">
        <v>192</v>
      </c>
      <c r="P77" s="317" t="e">
        <f>DATE(YEAR(Payment!L41),MONTH(Payment!L41),DAY(Payment!L41))</f>
        <v>#VALUE!</v>
      </c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435">
        <f t="shared" si="15"/>
        <v>3</v>
      </c>
      <c r="AB77" s="436">
        <f t="shared" si="16"/>
        <v>1905</v>
      </c>
      <c r="AC77" s="429" t="str">
        <f t="shared" si="14"/>
        <v>March 1905</v>
      </c>
    </row>
    <row r="78" spans="1:29" s="78" customFormat="1" x14ac:dyDescent="0.25">
      <c r="A78" s="136"/>
      <c r="B78" s="122" t="str">
        <f>IF(ISNA($K$17),"",IF($K$17=1,"Percentage deduction expected from the member's retirement lump sum at eligible retirement date",""))</f>
        <v/>
      </c>
      <c r="C78" s="197"/>
      <c r="D78" s="121"/>
      <c r="E78" s="222" t="e">
        <f ca="1">IF(OR(ISNA($K$17),E77=""),"",IF($K$17=1,'Active Changes'!B58,""))</f>
        <v>#VALUE!</v>
      </c>
      <c r="F78" s="290"/>
      <c r="G78" s="143"/>
      <c r="H78" s="173" t="e">
        <f ca="1">IF(AND(ISNUMBER(E78)=TRUE,E78&gt;100%),"Check with scheme adminstrators about deduction from lump sum","")</f>
        <v>#VALUE!</v>
      </c>
      <c r="K78" s="92"/>
      <c r="L78" s="92"/>
      <c r="M78" s="92"/>
      <c r="N78" s="92"/>
      <c r="O78" s="92" t="s">
        <v>174</v>
      </c>
      <c r="P78" s="92" t="e">
        <f ca="1">YEAR(MIN(P76,P77))</f>
        <v>#VALUE!</v>
      </c>
      <c r="Q78" s="92" t="s">
        <v>177</v>
      </c>
      <c r="R78" s="92" t="e">
        <f ca="1">MONTH(MIN(P76,P77))</f>
        <v>#VALUE!</v>
      </c>
      <c r="S78" s="92"/>
      <c r="T78" s="317"/>
      <c r="U78" s="92"/>
      <c r="V78" s="92"/>
      <c r="W78" s="92"/>
      <c r="X78" s="92"/>
      <c r="Y78" s="92"/>
      <c r="Z78" s="92"/>
      <c r="AA78" s="435">
        <f t="shared" si="15"/>
        <v>4</v>
      </c>
      <c r="AB78" s="436">
        <f t="shared" si="16"/>
        <v>1905</v>
      </c>
      <c r="AC78" s="429" t="str">
        <f t="shared" si="14"/>
        <v>April 1905</v>
      </c>
    </row>
    <row r="79" spans="1:29" s="78" customFormat="1" x14ac:dyDescent="0.25">
      <c r="A79" s="92"/>
      <c r="B79" s="183"/>
      <c r="C79" s="184"/>
      <c r="D79" s="97"/>
      <c r="E79" s="98"/>
      <c r="F79" s="97"/>
      <c r="G79" s="97"/>
      <c r="H79" s="175"/>
      <c r="K79" s="92"/>
      <c r="L79" s="92"/>
      <c r="M79" s="92"/>
      <c r="N79" s="92"/>
      <c r="O79" s="92"/>
      <c r="P79" s="92"/>
      <c r="Q79" s="92" t="s">
        <v>236</v>
      </c>
      <c r="R79" s="317" t="e">
        <f ca="1">DATE(P78,R78,31)</f>
        <v>#VALUE!</v>
      </c>
      <c r="S79" s="92"/>
      <c r="T79" s="92"/>
      <c r="U79" s="92"/>
      <c r="V79" s="92"/>
      <c r="W79" s="92"/>
      <c r="X79" s="92"/>
      <c r="Y79" s="92"/>
      <c r="Z79" s="92"/>
      <c r="AA79" s="435">
        <f t="shared" si="15"/>
        <v>5</v>
      </c>
      <c r="AB79" s="436">
        <f t="shared" si="16"/>
        <v>1905</v>
      </c>
      <c r="AC79" s="429" t="str">
        <f t="shared" ref="AC79:AC110" si="17">VLOOKUP(AA79,x,3,FALSE)&amp;" "&amp;AB79</f>
        <v>May 1905</v>
      </c>
    </row>
    <row r="80" spans="1:29" s="78" customFormat="1" ht="17.399999999999999" x14ac:dyDescent="0.3">
      <c r="A80" s="136"/>
      <c r="B80" s="149" t="s">
        <v>122</v>
      </c>
      <c r="C80" s="138"/>
      <c r="D80" s="138"/>
      <c r="E80" s="138"/>
      <c r="F80" s="139"/>
      <c r="G80" s="139"/>
      <c r="H80" s="170"/>
      <c r="K80" s="92"/>
      <c r="L80" s="92"/>
      <c r="M80" s="92"/>
      <c r="N80" s="92"/>
      <c r="O80" s="92" t="s">
        <v>222</v>
      </c>
      <c r="P80" s="92">
        <f ca="1">IF(ISERR(P75&lt;=P78),ISERR(P75&lt;=P78),P75&lt;=P78)*1</f>
        <v>1</v>
      </c>
      <c r="Q80" s="92" t="s">
        <v>223</v>
      </c>
      <c r="R80" s="352" t="e">
        <f ca="1">IF(P78&gt;=P75,1,IF(ISERR(R75&lt;=R78),ISERR(R75&lt;=R78),AND(P78=P75,NOT(R75&gt;R78))))</f>
        <v>#VALUE!</v>
      </c>
      <c r="S80" s="92"/>
      <c r="T80" s="92"/>
      <c r="U80" s="92"/>
      <c r="V80" s="92"/>
      <c r="W80" s="92"/>
      <c r="X80" s="92"/>
      <c r="Y80" s="92"/>
      <c r="Z80" s="92"/>
      <c r="AA80" s="435">
        <f t="shared" si="15"/>
        <v>6</v>
      </c>
      <c r="AB80" s="436">
        <f t="shared" si="16"/>
        <v>1905</v>
      </c>
      <c r="AC80" s="429" t="str">
        <f t="shared" si="17"/>
        <v>June 1905</v>
      </c>
    </row>
    <row r="81" spans="1:29" s="78" customFormat="1" ht="17.399999999999999" x14ac:dyDescent="0.3">
      <c r="A81" s="136"/>
      <c r="B81" s="140" t="s">
        <v>113</v>
      </c>
      <c r="C81" s="138"/>
      <c r="D81" s="138"/>
      <c r="E81" s="138"/>
      <c r="F81" s="139"/>
      <c r="G81" s="139"/>
      <c r="H81" s="170"/>
      <c r="K81" s="370"/>
      <c r="L81" s="371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435">
        <f t="shared" si="15"/>
        <v>7</v>
      </c>
      <c r="AB81" s="436">
        <f t="shared" si="16"/>
        <v>1905</v>
      </c>
      <c r="AC81" s="429" t="str">
        <f t="shared" si="17"/>
        <v>July 1905</v>
      </c>
    </row>
    <row r="82" spans="1:29" s="78" customFormat="1" ht="17.399999999999999" x14ac:dyDescent="0.3">
      <c r="A82" s="136"/>
      <c r="B82" s="201"/>
      <c r="C82" s="208"/>
      <c r="D82" s="208"/>
      <c r="E82" s="208"/>
      <c r="F82" s="208"/>
      <c r="G82" s="208"/>
      <c r="H82" s="170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435">
        <f t="shared" si="15"/>
        <v>8</v>
      </c>
      <c r="AB82" s="436">
        <f t="shared" si="16"/>
        <v>1905</v>
      </c>
      <c r="AC82" s="429" t="str">
        <f t="shared" si="17"/>
        <v>August 1905</v>
      </c>
    </row>
    <row r="83" spans="1:29" s="78" customFormat="1" x14ac:dyDescent="0.25">
      <c r="A83" s="136"/>
      <c r="B83" s="120" t="str">
        <f>IF(ISNA($K$17),"",IF($K$17=3,"","Part A: Data Needed"))</f>
        <v/>
      </c>
      <c r="C83" s="121"/>
      <c r="D83" s="121"/>
      <c r="E83" s="82"/>
      <c r="F83" s="82"/>
      <c r="G83" s="82"/>
      <c r="H83" s="170"/>
      <c r="K83" s="92"/>
      <c r="L83" s="92"/>
      <c r="M83" s="92"/>
      <c r="N83" s="92" t="s">
        <v>314</v>
      </c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435">
        <f t="shared" si="15"/>
        <v>9</v>
      </c>
      <c r="AB83" s="436">
        <f t="shared" si="16"/>
        <v>1905</v>
      </c>
      <c r="AC83" s="429" t="str">
        <f t="shared" si="17"/>
        <v>September 1905</v>
      </c>
    </row>
    <row r="84" spans="1:29" s="78" customFormat="1" x14ac:dyDescent="0.25">
      <c r="A84" s="136"/>
      <c r="B84" s="122" t="str">
        <f>IF(ISNA($K$17),"",IF($K$17=3,"","Was the member active or deferred when the original debt was first calculated?"))</f>
        <v/>
      </c>
      <c r="C84" s="128"/>
      <c r="D84" s="121"/>
      <c r="E84" s="145"/>
      <c r="G84" s="82"/>
      <c r="H84" s="173" t="str">
        <f>IF(ISBLANK(E84),"",IF(E84&lt;&gt;E17,"Inconsistent Status between",""))</f>
        <v/>
      </c>
      <c r="K84" s="92"/>
      <c r="L84" s="92"/>
      <c r="M84" s="92"/>
      <c r="N84" s="92"/>
      <c r="O84" s="92"/>
      <c r="P84" s="92" t="s">
        <v>195</v>
      </c>
      <c r="Q84" s="92"/>
      <c r="R84" s="92" t="s">
        <v>197</v>
      </c>
      <c r="S84" s="92"/>
      <c r="T84" s="92"/>
      <c r="U84" s="92"/>
      <c r="V84" s="92"/>
      <c r="W84" s="92"/>
      <c r="X84" s="92"/>
      <c r="Y84" s="92"/>
      <c r="Z84" s="92"/>
      <c r="AA84" s="435">
        <f t="shared" si="15"/>
        <v>10</v>
      </c>
      <c r="AB84" s="436">
        <f t="shared" si="16"/>
        <v>1905</v>
      </c>
      <c r="AC84" s="429" t="str">
        <f t="shared" si="17"/>
        <v>October 1905</v>
      </c>
    </row>
    <row r="85" spans="1:29" s="78" customFormat="1" x14ac:dyDescent="0.25">
      <c r="A85" s="136"/>
      <c r="B85" s="151" t="str">
        <f>IF(ISNA($K$17),"",IF($K$17=3,"","Date as at which the outstanding debt is to be recalculated (assumed to be final day of month)"))</f>
        <v/>
      </c>
      <c r="C85" s="121"/>
      <c r="D85" s="121"/>
      <c r="E85" s="177"/>
      <c r="F85" s="178"/>
      <c r="G85" s="82"/>
      <c r="H85" s="279" t="str">
        <f>IF(ISBLANK(E84),"",IF(E84&lt;&gt;E17,"Sections 1 and 4.",""))</f>
        <v/>
      </c>
      <c r="J85" s="78" t="s">
        <v>178</v>
      </c>
      <c r="K85" s="317" t="e">
        <f>DATE(E85,VALUE(VLOOKUP(F85,$S$15:$T$26,2,FALSE))+1,1)-1</f>
        <v>#N/A</v>
      </c>
      <c r="L85" s="92" t="s">
        <v>194</v>
      </c>
      <c r="M85" s="401" t="e">
        <f ca="1">"U"&amp;IF(E84="active",P100*P87,R100*R87)-1960&amp;":U"&amp;P92-1960</f>
        <v>#VALUE!</v>
      </c>
      <c r="N85" s="401" t="e">
        <f ca="1">IF(E85=AE3,AE9,IF(E85=AG3,AG9,"err"))</f>
        <v>#VALUE!</v>
      </c>
      <c r="O85" s="401" t="s">
        <v>161</v>
      </c>
      <c r="P85" s="402">
        <f ca="1">K10</f>
        <v>44783</v>
      </c>
      <c r="Q85" s="401" t="s">
        <v>161</v>
      </c>
      <c r="R85" s="402">
        <f ca="1">K10</f>
        <v>44783</v>
      </c>
      <c r="S85" s="92"/>
      <c r="T85" s="92"/>
      <c r="U85" s="92"/>
      <c r="V85" s="92"/>
      <c r="W85" s="92"/>
      <c r="X85" s="92"/>
      <c r="Y85" s="92"/>
      <c r="Z85" s="92"/>
      <c r="AA85" s="435">
        <f t="shared" si="15"/>
        <v>11</v>
      </c>
      <c r="AB85" s="436">
        <f t="shared" si="16"/>
        <v>1905</v>
      </c>
      <c r="AC85" s="429" t="str">
        <f t="shared" si="17"/>
        <v>November 1905</v>
      </c>
    </row>
    <row r="86" spans="1:29" s="78" customFormat="1" x14ac:dyDescent="0.25">
      <c r="A86" s="136"/>
      <c r="B86" s="122"/>
      <c r="C86" s="121"/>
      <c r="D86" s="121"/>
      <c r="F86" s="113"/>
      <c r="G86" s="82"/>
      <c r="H86" s="170"/>
      <c r="K86" s="92"/>
      <c r="L86" s="92"/>
      <c r="M86" s="92"/>
      <c r="N86" s="92" t="e">
        <f ca="1">IF(E84="active",IF((P98*P99)=0,"S14","S"&amp;P88+14&amp;IF(P92&gt;P87,":S"&amp;P96+26,":S"&amp;P96+14)),IF((R98*R99)=0,"S14","S"&amp;R88+14&amp;IF(P92&gt;R87,":S"&amp;P96+26,":S"&amp;P96+14)))</f>
        <v>#VALUE!</v>
      </c>
      <c r="O86" s="401" t="s">
        <v>196</v>
      </c>
      <c r="P86" s="402">
        <f>DoL</f>
        <v>31</v>
      </c>
      <c r="Q86" s="401" t="s">
        <v>163</v>
      </c>
      <c r="R86" s="402" t="e">
        <f>K16</f>
        <v>#VALUE!</v>
      </c>
      <c r="S86" s="92"/>
      <c r="T86" s="92"/>
      <c r="U86" s="92"/>
      <c r="V86" s="92"/>
      <c r="W86" s="92"/>
      <c r="X86" s="92"/>
      <c r="Y86" s="92"/>
      <c r="Z86" s="92"/>
      <c r="AA86" s="435">
        <f t="shared" si="15"/>
        <v>12</v>
      </c>
      <c r="AB86" s="436">
        <f t="shared" si="16"/>
        <v>1905</v>
      </c>
      <c r="AC86" s="429" t="str">
        <f t="shared" si="17"/>
        <v>December 1905</v>
      </c>
    </row>
    <row r="87" spans="1:29" s="78" customFormat="1" x14ac:dyDescent="0.25">
      <c r="A87" s="136"/>
      <c r="B87" s="125" t="str">
        <f>IF(ISBLANK(IF($E$84="active","COMPLETE SECTIONS 1 TO 3 FOR AN ACTIVE MEMBER FULLY BEFORE USING SECTION 4",IF($E$84="deferred","COMPLETE SECTION 1 FULLY FOR A DEFERRED MEMBER BEFORE USING SECTION 4",))),"",IF($E$84="active","COMPLETE SECTIONS 1 TO 3 FOR AN ACTIVE MEMBER FULLY BEFORE USING SECTION 4",IF($E$84="deferred","COMPLETE SECTION 1 FULLY FOR A DEFERRED MEMBER BEFORE USING SECTION 4",)))</f>
        <v/>
      </c>
      <c r="C87" s="121"/>
      <c r="D87" s="121"/>
      <c r="E87" s="82"/>
      <c r="F87" s="82"/>
      <c r="G87" s="82"/>
      <c r="H87" s="170"/>
      <c r="K87" s="92"/>
      <c r="L87" s="92"/>
      <c r="M87" s="92"/>
      <c r="N87" s="92" t="e">
        <f ca="1">"S"&amp;IF(E84="active",P100*P88-MAX(0,(YEAR(P94)-P87)*12-1),R100*R88-MAX(0,(YEAR(P94)-R87)*12-1))+14&amp;":S"&amp;P96+14</f>
        <v>#VALUE!</v>
      </c>
      <c r="O87" s="454" t="s">
        <v>200</v>
      </c>
      <c r="P87" s="401">
        <f ca="1">YEAR(MAX(P85,P86))</f>
        <v>2022</v>
      </c>
      <c r="Q87" s="454" t="s">
        <v>201</v>
      </c>
      <c r="R87" s="401" t="e">
        <f ca="1">YEAR(MAX(R85,R86))</f>
        <v>#VALUE!</v>
      </c>
      <c r="S87" s="92"/>
      <c r="T87" s="92"/>
      <c r="U87" s="92"/>
      <c r="V87" s="92"/>
      <c r="W87" s="92"/>
      <c r="X87" s="92"/>
      <c r="Y87" s="92"/>
      <c r="Z87" s="92"/>
      <c r="AA87" s="435">
        <f t="shared" si="15"/>
        <v>1</v>
      </c>
      <c r="AB87" s="436">
        <f t="shared" si="16"/>
        <v>1906</v>
      </c>
      <c r="AC87" s="429" t="str">
        <f t="shared" si="17"/>
        <v>January 1906</v>
      </c>
    </row>
    <row r="88" spans="1:29" s="78" customFormat="1" x14ac:dyDescent="0.25">
      <c r="A88" s="136"/>
      <c r="B88" s="120" t="str">
        <f>IF(ISNA($K$17),"",IF($K$17=3,"","Part B: Calculation Result"))</f>
        <v/>
      </c>
      <c r="C88" s="121"/>
      <c r="D88" s="121"/>
      <c r="E88" s="82"/>
      <c r="F88" s="82"/>
      <c r="G88" s="82"/>
      <c r="H88" s="170"/>
      <c r="K88" s="92"/>
      <c r="L88" s="92"/>
      <c r="M88" s="92"/>
      <c r="N88" s="92" t="s">
        <v>239</v>
      </c>
      <c r="O88" s="401" t="s">
        <v>202</v>
      </c>
      <c r="P88" s="401">
        <f ca="1">MONTH(MAX(P85,P86))</f>
        <v>8</v>
      </c>
      <c r="Q88" s="401" t="s">
        <v>202</v>
      </c>
      <c r="R88" s="401" t="e">
        <f ca="1">MONTH(MAX(R85,R86))</f>
        <v>#VALUE!</v>
      </c>
      <c r="S88" s="92"/>
      <c r="T88" s="92"/>
      <c r="U88" s="92"/>
      <c r="V88" s="92"/>
      <c r="W88" s="92"/>
      <c r="X88" s="92"/>
      <c r="Y88" s="92"/>
      <c r="Z88" s="92"/>
      <c r="AA88" s="435">
        <f t="shared" si="15"/>
        <v>2</v>
      </c>
      <c r="AB88" s="436">
        <f t="shared" si="16"/>
        <v>1906</v>
      </c>
      <c r="AC88" s="429" t="str">
        <f t="shared" si="17"/>
        <v>February 1906</v>
      </c>
    </row>
    <row r="89" spans="1:29" s="78" customFormat="1" x14ac:dyDescent="0.25">
      <c r="A89" s="136"/>
      <c r="B89" s="122"/>
      <c r="C89" s="121"/>
      <c r="D89" s="121"/>
      <c r="E89" s="82"/>
      <c r="F89" s="82"/>
      <c r="G89" s="82"/>
      <c r="H89" s="170"/>
      <c r="K89" s="92"/>
      <c r="L89" s="92"/>
      <c r="M89" s="92"/>
      <c r="N89" s="92" t="s">
        <v>240</v>
      </c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435">
        <f t="shared" si="15"/>
        <v>3</v>
      </c>
      <c r="AB89" s="436">
        <f t="shared" si="16"/>
        <v>1906</v>
      </c>
      <c r="AC89" s="429" t="str">
        <f t="shared" si="17"/>
        <v>March 1906</v>
      </c>
    </row>
    <row r="90" spans="1:29" s="78" customFormat="1" ht="20.25" customHeight="1" x14ac:dyDescent="0.25">
      <c r="A90" s="136"/>
      <c r="B90" s="122" t="str">
        <f>IF(ISNA($K$17),"",IF($K$17=3,"",IF(ISNA(IF($K$17=1,"Original debt at leaving service",IF($K$17=2,"Original Debt at Calculation Date",IF($K$17=3,"ONLY APPLICABLE TO ORIGINALLY ACTIVE OR DEFERRED MEMBERS" )))),"",IF($K$17=1,"Original debt at leaving service",IF($K$17=2,"Original Debt at Calculation Date",IF($K$17=3,"ONLY APPLICABLE TO ORIGINALLY ACTIVE OR DEFERRED MEMBERS" ))))))</f>
        <v/>
      </c>
      <c r="C90" s="129"/>
      <c r="D90" s="130"/>
      <c r="E90" s="96" t="str">
        <f>IF(OR(ISNA($K$17),E84=""),"",IF($K$17=1,E77,IF($K$17=2,E54,"")))</f>
        <v/>
      </c>
      <c r="F90" s="82"/>
      <c r="G90" s="82"/>
      <c r="H90" s="173" t="str">
        <f>IF(E90&lt;0,"ERROR - Check Figures","")</f>
        <v/>
      </c>
      <c r="K90" s="92"/>
      <c r="L90" s="92"/>
      <c r="M90" s="92"/>
      <c r="N90" s="92"/>
      <c r="O90" s="92" t="s">
        <v>315</v>
      </c>
      <c r="P90" s="317">
        <f ca="1">DATE(YEAR(K10),MONTH(K10)+3,DAY(K10))</f>
        <v>44875</v>
      </c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435">
        <f t="shared" si="15"/>
        <v>4</v>
      </c>
      <c r="AB90" s="436">
        <f t="shared" si="16"/>
        <v>1906</v>
      </c>
      <c r="AC90" s="429" t="str">
        <f t="shared" si="17"/>
        <v>April 1906</v>
      </c>
    </row>
    <row r="91" spans="1:29" s="78" customFormat="1" x14ac:dyDescent="0.25">
      <c r="A91" s="136"/>
      <c r="B91" s="122"/>
      <c r="C91" s="121"/>
      <c r="D91" s="121"/>
      <c r="E91" s="99"/>
      <c r="F91" s="82"/>
      <c r="G91" s="82"/>
      <c r="H91" s="170"/>
      <c r="K91" s="92"/>
      <c r="L91" s="92"/>
      <c r="M91" s="92"/>
      <c r="N91" s="92"/>
      <c r="O91" s="92" t="s">
        <v>198</v>
      </c>
      <c r="P91" s="317">
        <f>DATE(YEAR(E11)+65,MONTH(E11),DAY(E11))</f>
        <v>23742</v>
      </c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435">
        <f t="shared" si="15"/>
        <v>5</v>
      </c>
      <c r="AB91" s="436">
        <f t="shared" si="16"/>
        <v>1906</v>
      </c>
      <c r="AC91" s="429" t="str">
        <f t="shared" si="17"/>
        <v>May 1906</v>
      </c>
    </row>
    <row r="92" spans="1:29" s="78" customFormat="1" x14ac:dyDescent="0.25">
      <c r="A92" s="136"/>
      <c r="B92" s="122" t="str">
        <f>IF(ISNA($K$17),"",IF($K$17=3,"",IF(ISNA(IF(OR($K$17=1,$K$17=2),"Current value of outstanding debt","ONLY APPLICABLE TO ORIGINALLY ACTIVE OR DEFERRED MEMBERS")),"",IF(OR($K$17=1,$K$17=2),"Current value of outstanding debt","ONLY APPLICABLE TO ORIGINALLY ACTIVE OR DEFERRED MEMBERS"))))</f>
        <v/>
      </c>
      <c r="C92" s="197"/>
      <c r="D92" s="131"/>
      <c r="E92" s="96" t="str">
        <f>IF(OR(E84="",E85="",F85=""),"",IF($K$17=1,'Active Changes'!B73,Deferred!B53))</f>
        <v/>
      </c>
      <c r="F92" s="82"/>
      <c r="G92" s="82"/>
      <c r="H92" s="173" t="str">
        <f>IF(E92&lt;-0.5,"ERROR - Check Amounts","")</f>
        <v/>
      </c>
      <c r="K92" s="92"/>
      <c r="L92" s="92"/>
      <c r="M92" s="92"/>
      <c r="N92" s="92"/>
      <c r="O92" s="401" t="s">
        <v>199</v>
      </c>
      <c r="P92" s="401">
        <f ca="1">YEAR(MIN(P90,P91))</f>
        <v>1964</v>
      </c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435">
        <f t="shared" si="15"/>
        <v>6</v>
      </c>
      <c r="AB92" s="436">
        <f t="shared" si="16"/>
        <v>1906</v>
      </c>
      <c r="AC92" s="429" t="str">
        <f t="shared" si="17"/>
        <v>June 1906</v>
      </c>
    </row>
    <row r="93" spans="1:29" s="78" customFormat="1" x14ac:dyDescent="0.25">
      <c r="B93" s="183"/>
      <c r="C93" s="184"/>
      <c r="D93" s="97"/>
      <c r="E93" s="97"/>
      <c r="F93" s="97"/>
      <c r="G93" s="97"/>
      <c r="H93" s="175"/>
      <c r="K93" s="92"/>
      <c r="L93" s="92"/>
      <c r="M93" s="92"/>
      <c r="N93" s="92"/>
      <c r="O93" s="352" t="s">
        <v>316</v>
      </c>
      <c r="P93" s="317">
        <f ca="1">DATE(YEAR(K10),MONTH(K10)+3,DAY(K10))</f>
        <v>44875</v>
      </c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435">
        <f t="shared" si="15"/>
        <v>7</v>
      </c>
      <c r="AB93" s="436">
        <f t="shared" si="16"/>
        <v>1906</v>
      </c>
      <c r="AC93" s="429" t="str">
        <f t="shared" si="17"/>
        <v>July 1906</v>
      </c>
    </row>
    <row r="94" spans="1:29" s="78" customFormat="1" x14ac:dyDescent="0.25">
      <c r="H94" s="168"/>
      <c r="K94" s="92"/>
      <c r="L94" s="92"/>
      <c r="M94" s="92"/>
      <c r="N94" s="92"/>
      <c r="O94" s="92" t="s">
        <v>203</v>
      </c>
      <c r="P94" s="317">
        <f>DATE(E85,12,1)</f>
        <v>336</v>
      </c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435">
        <f t="shared" si="15"/>
        <v>8</v>
      </c>
      <c r="AB94" s="436">
        <f t="shared" si="16"/>
        <v>1906</v>
      </c>
      <c r="AC94" s="429" t="str">
        <f t="shared" si="17"/>
        <v>August 1906</v>
      </c>
    </row>
    <row r="95" spans="1:29" s="78" customFormat="1" x14ac:dyDescent="0.25">
      <c r="H95" s="168"/>
      <c r="K95" s="92"/>
      <c r="L95" s="92"/>
      <c r="M95" s="92"/>
      <c r="N95" s="92"/>
      <c r="O95" s="92" t="s">
        <v>198</v>
      </c>
      <c r="P95" s="317">
        <f>DATE(YEAR(E11)+60,MONTH(E11),DAY(E11))</f>
        <v>21915</v>
      </c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435">
        <f t="shared" si="15"/>
        <v>9</v>
      </c>
      <c r="AB95" s="436">
        <f t="shared" si="16"/>
        <v>1906</v>
      </c>
      <c r="AC95" s="429" t="str">
        <f t="shared" si="17"/>
        <v>September 1906</v>
      </c>
    </row>
    <row r="96" spans="1:29" s="78" customFormat="1" x14ac:dyDescent="0.25">
      <c r="H96" s="168"/>
      <c r="K96" s="92"/>
      <c r="L96" s="92"/>
      <c r="M96" s="92"/>
      <c r="N96" s="92"/>
      <c r="O96" s="92" t="s">
        <v>204</v>
      </c>
      <c r="P96" s="92">
        <f ca="1">MONTH(MIN(P93:P95))</f>
        <v>12</v>
      </c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435">
        <f t="shared" si="15"/>
        <v>10</v>
      </c>
      <c r="AB96" s="436">
        <f t="shared" si="16"/>
        <v>1906</v>
      </c>
      <c r="AC96" s="429" t="str">
        <f t="shared" si="17"/>
        <v>October 1906</v>
      </c>
    </row>
    <row r="97" spans="8:29" s="78" customFormat="1" x14ac:dyDescent="0.25">
      <c r="H97" s="168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435">
        <f t="shared" si="15"/>
        <v>11</v>
      </c>
      <c r="AB97" s="436">
        <f t="shared" si="16"/>
        <v>1906</v>
      </c>
      <c r="AC97" s="429" t="str">
        <f t="shared" si="17"/>
        <v>November 1906</v>
      </c>
    </row>
    <row r="98" spans="8:29" s="78" customFormat="1" x14ac:dyDescent="0.25">
      <c r="H98" s="168"/>
      <c r="K98" s="92"/>
      <c r="L98" s="92"/>
      <c r="M98" s="92"/>
      <c r="N98" s="92"/>
      <c r="O98" s="92" t="s">
        <v>222</v>
      </c>
      <c r="P98" s="92">
        <f ca="1">IF(ISERR(P87&lt;=P92),ISERR(P87&lt;=P92),P87&lt;=P92)*1</f>
        <v>0</v>
      </c>
      <c r="Q98" s="92" t="s">
        <v>222</v>
      </c>
      <c r="R98" s="92">
        <f ca="1">IF(ISERR(R87&lt;=P92),ISERR(R87&lt;=P92),R87&lt;=P92)*1</f>
        <v>1</v>
      </c>
      <c r="S98" s="92"/>
      <c r="T98" s="92"/>
      <c r="U98" s="92"/>
      <c r="V98" s="92"/>
      <c r="W98" s="92"/>
      <c r="X98" s="92"/>
      <c r="Y98" s="92"/>
      <c r="Z98" s="92"/>
      <c r="AA98" s="435">
        <f t="shared" si="15"/>
        <v>12</v>
      </c>
      <c r="AB98" s="436">
        <f t="shared" si="16"/>
        <v>1906</v>
      </c>
      <c r="AC98" s="429" t="str">
        <f t="shared" si="17"/>
        <v>December 1906</v>
      </c>
    </row>
    <row r="99" spans="8:29" s="78" customFormat="1" x14ac:dyDescent="0.25">
      <c r="H99" s="168"/>
      <c r="K99" s="92"/>
      <c r="L99" s="92"/>
      <c r="M99" s="92"/>
      <c r="N99" s="92"/>
      <c r="O99" s="92" t="s">
        <v>223</v>
      </c>
      <c r="P99" s="92">
        <f ca="1">IF(ISERR(P88&lt;=P96),ISERR(P88&lt;=P96),OR(P87&lt;&gt;P92,AND(P92=P87,NOT(P88&gt;P96))))*1</f>
        <v>1</v>
      </c>
      <c r="Q99" s="92" t="s">
        <v>223</v>
      </c>
      <c r="R99" s="92">
        <f ca="1">IF(ISERR(R88&lt;=P96),ISERR(R88&lt;=P96),OR(R87&lt;&gt;P92,AND(P92=R87,NOT(R88&gt;P96))))*1</f>
        <v>1</v>
      </c>
      <c r="S99" s="92"/>
      <c r="T99" s="92"/>
      <c r="U99" s="92"/>
      <c r="V99" s="92"/>
      <c r="W99" s="92"/>
      <c r="X99" s="92"/>
      <c r="Y99" s="92"/>
      <c r="Z99" s="92"/>
      <c r="AA99" s="435">
        <f t="shared" si="15"/>
        <v>1</v>
      </c>
      <c r="AB99" s="436">
        <f t="shared" si="16"/>
        <v>1907</v>
      </c>
      <c r="AC99" s="429" t="str">
        <f t="shared" si="17"/>
        <v>January 1907</v>
      </c>
    </row>
    <row r="100" spans="8:29" s="78" customFormat="1" x14ac:dyDescent="0.25">
      <c r="H100" s="168"/>
      <c r="K100" s="92"/>
      <c r="L100" s="92"/>
      <c r="M100" s="92"/>
      <c r="N100" s="92"/>
      <c r="O100" s="92" t="s">
        <v>224</v>
      </c>
      <c r="P100" s="92">
        <f ca="1">P99*P98</f>
        <v>0</v>
      </c>
      <c r="Q100" s="92" t="s">
        <v>224</v>
      </c>
      <c r="R100" s="92">
        <f ca="1">R99*R98</f>
        <v>1</v>
      </c>
      <c r="S100" s="92"/>
      <c r="T100" s="92"/>
      <c r="U100" s="92"/>
      <c r="V100" s="92"/>
      <c r="W100" s="92"/>
      <c r="X100" s="92"/>
      <c r="Y100" s="92"/>
      <c r="Z100" s="92"/>
      <c r="AA100" s="435">
        <f t="shared" si="15"/>
        <v>2</v>
      </c>
      <c r="AB100" s="436">
        <f t="shared" si="16"/>
        <v>1907</v>
      </c>
      <c r="AC100" s="429" t="str">
        <f t="shared" si="17"/>
        <v>February 1907</v>
      </c>
    </row>
    <row r="101" spans="8:29" s="78" customFormat="1" x14ac:dyDescent="0.25">
      <c r="H101" s="168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435">
        <f t="shared" si="15"/>
        <v>3</v>
      </c>
      <c r="AB101" s="436">
        <f t="shared" si="16"/>
        <v>1907</v>
      </c>
      <c r="AC101" s="429" t="str">
        <f t="shared" si="17"/>
        <v>March 1907</v>
      </c>
    </row>
    <row r="102" spans="8:29" s="78" customFormat="1" x14ac:dyDescent="0.25">
      <c r="H102" s="168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435">
        <f t="shared" si="15"/>
        <v>4</v>
      </c>
      <c r="AB102" s="436">
        <f t="shared" si="16"/>
        <v>1907</v>
      </c>
      <c r="AC102" s="429" t="str">
        <f t="shared" si="17"/>
        <v>April 1907</v>
      </c>
    </row>
    <row r="103" spans="8:29" s="78" customFormat="1" x14ac:dyDescent="0.25">
      <c r="H103" s="168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435">
        <f t="shared" si="15"/>
        <v>5</v>
      </c>
      <c r="AB103" s="436">
        <f t="shared" si="16"/>
        <v>1907</v>
      </c>
      <c r="AC103" s="429" t="str">
        <f t="shared" si="17"/>
        <v>May 1907</v>
      </c>
    </row>
    <row r="104" spans="8:29" s="78" customFormat="1" x14ac:dyDescent="0.25">
      <c r="H104" s="168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435">
        <f t="shared" si="15"/>
        <v>6</v>
      </c>
      <c r="AB104" s="436">
        <f t="shared" si="16"/>
        <v>1907</v>
      </c>
      <c r="AC104" s="429" t="str">
        <f t="shared" si="17"/>
        <v>June 1907</v>
      </c>
    </row>
    <row r="105" spans="8:29" s="78" customFormat="1" x14ac:dyDescent="0.25">
      <c r="H105" s="168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435">
        <f t="shared" si="15"/>
        <v>7</v>
      </c>
      <c r="AB105" s="436">
        <f t="shared" si="16"/>
        <v>1907</v>
      </c>
      <c r="AC105" s="429" t="str">
        <f t="shared" si="17"/>
        <v>July 1907</v>
      </c>
    </row>
    <row r="106" spans="8:29" s="78" customFormat="1" x14ac:dyDescent="0.25">
      <c r="H106" s="168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435">
        <f t="shared" si="15"/>
        <v>8</v>
      </c>
      <c r="AB106" s="436">
        <f t="shared" si="16"/>
        <v>1907</v>
      </c>
      <c r="AC106" s="429" t="str">
        <f t="shared" si="17"/>
        <v>August 1907</v>
      </c>
    </row>
    <row r="107" spans="8:29" s="78" customFormat="1" x14ac:dyDescent="0.25">
      <c r="H107" s="168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435">
        <f t="shared" si="15"/>
        <v>9</v>
      </c>
      <c r="AB107" s="436">
        <f t="shared" si="16"/>
        <v>1907</v>
      </c>
      <c r="AC107" s="429" t="str">
        <f t="shared" si="17"/>
        <v>September 1907</v>
      </c>
    </row>
    <row r="108" spans="8:29" s="78" customFormat="1" x14ac:dyDescent="0.25">
      <c r="H108" s="168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435">
        <f t="shared" si="15"/>
        <v>10</v>
      </c>
      <c r="AB108" s="436">
        <f t="shared" si="16"/>
        <v>1907</v>
      </c>
      <c r="AC108" s="429" t="str">
        <f t="shared" si="17"/>
        <v>October 1907</v>
      </c>
    </row>
    <row r="109" spans="8:29" s="78" customFormat="1" x14ac:dyDescent="0.25">
      <c r="H109" s="168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435">
        <f t="shared" si="15"/>
        <v>11</v>
      </c>
      <c r="AB109" s="436">
        <f t="shared" si="16"/>
        <v>1907</v>
      </c>
      <c r="AC109" s="429" t="str">
        <f t="shared" si="17"/>
        <v>November 1907</v>
      </c>
    </row>
    <row r="110" spans="8:29" s="78" customFormat="1" x14ac:dyDescent="0.25">
      <c r="H110" s="168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435">
        <f t="shared" si="15"/>
        <v>12</v>
      </c>
      <c r="AB110" s="436">
        <f t="shared" si="16"/>
        <v>1907</v>
      </c>
      <c r="AC110" s="429" t="str">
        <f t="shared" si="17"/>
        <v>December 1907</v>
      </c>
    </row>
    <row r="111" spans="8:29" s="78" customFormat="1" x14ac:dyDescent="0.25">
      <c r="H111" s="168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435">
        <f t="shared" si="15"/>
        <v>1</v>
      </c>
      <c r="AB111" s="436">
        <f t="shared" si="16"/>
        <v>1908</v>
      </c>
      <c r="AC111" s="429" t="str">
        <f t="shared" ref="AC111:AC131" si="18">VLOOKUP(AA111,x,3,FALSE)&amp;" "&amp;AB111</f>
        <v>January 1908</v>
      </c>
    </row>
    <row r="112" spans="8:29" s="78" customFormat="1" x14ac:dyDescent="0.25">
      <c r="H112" s="168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435">
        <f t="shared" si="15"/>
        <v>2</v>
      </c>
      <c r="AB112" s="436">
        <f t="shared" si="16"/>
        <v>1908</v>
      </c>
      <c r="AC112" s="429" t="str">
        <f t="shared" si="18"/>
        <v>February 1908</v>
      </c>
    </row>
    <row r="113" spans="8:29" s="78" customFormat="1" x14ac:dyDescent="0.25">
      <c r="H113" s="168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435">
        <f t="shared" ref="AA113:AA131" si="19">IF(AA112=12,1,1+AA112)</f>
        <v>3</v>
      </c>
      <c r="AB113" s="436">
        <f t="shared" ref="AB113:AB131" si="20">IF(AA113&lt;AA112,AB112+1,AB112)</f>
        <v>1908</v>
      </c>
      <c r="AC113" s="429" t="str">
        <f t="shared" si="18"/>
        <v>March 1908</v>
      </c>
    </row>
    <row r="114" spans="8:29" s="78" customFormat="1" x14ac:dyDescent="0.25">
      <c r="H114" s="168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435">
        <f t="shared" si="19"/>
        <v>4</v>
      </c>
      <c r="AB114" s="436">
        <f t="shared" si="20"/>
        <v>1908</v>
      </c>
      <c r="AC114" s="429" t="str">
        <f t="shared" si="18"/>
        <v>April 1908</v>
      </c>
    </row>
    <row r="115" spans="8:29" s="78" customFormat="1" x14ac:dyDescent="0.25">
      <c r="H115" s="168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435">
        <f t="shared" si="19"/>
        <v>5</v>
      </c>
      <c r="AB115" s="436">
        <f t="shared" si="20"/>
        <v>1908</v>
      </c>
      <c r="AC115" s="429" t="str">
        <f t="shared" si="18"/>
        <v>May 1908</v>
      </c>
    </row>
    <row r="116" spans="8:29" s="78" customFormat="1" x14ac:dyDescent="0.25">
      <c r="H116" s="168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435">
        <f t="shared" si="19"/>
        <v>6</v>
      </c>
      <c r="AB116" s="436">
        <f t="shared" si="20"/>
        <v>1908</v>
      </c>
      <c r="AC116" s="429" t="str">
        <f t="shared" si="18"/>
        <v>June 1908</v>
      </c>
    </row>
    <row r="117" spans="8:29" s="78" customFormat="1" x14ac:dyDescent="0.25">
      <c r="H117" s="168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435">
        <f t="shared" si="19"/>
        <v>7</v>
      </c>
      <c r="AB117" s="436">
        <f t="shared" si="20"/>
        <v>1908</v>
      </c>
      <c r="AC117" s="429" t="str">
        <f t="shared" si="18"/>
        <v>July 1908</v>
      </c>
    </row>
    <row r="118" spans="8:29" s="78" customFormat="1" x14ac:dyDescent="0.25">
      <c r="H118" s="168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435">
        <f t="shared" si="19"/>
        <v>8</v>
      </c>
      <c r="AB118" s="436">
        <f t="shared" si="20"/>
        <v>1908</v>
      </c>
      <c r="AC118" s="429" t="str">
        <f t="shared" si="18"/>
        <v>August 1908</v>
      </c>
    </row>
    <row r="119" spans="8:29" s="78" customFormat="1" x14ac:dyDescent="0.25">
      <c r="H119" s="168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  <c r="AA119" s="435">
        <f t="shared" si="19"/>
        <v>9</v>
      </c>
      <c r="AB119" s="436">
        <f t="shared" si="20"/>
        <v>1908</v>
      </c>
      <c r="AC119" s="429" t="str">
        <f t="shared" si="18"/>
        <v>September 1908</v>
      </c>
    </row>
    <row r="120" spans="8:29" s="78" customFormat="1" x14ac:dyDescent="0.25">
      <c r="H120" s="168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435">
        <f t="shared" si="19"/>
        <v>10</v>
      </c>
      <c r="AB120" s="436">
        <f t="shared" si="20"/>
        <v>1908</v>
      </c>
      <c r="AC120" s="429" t="str">
        <f t="shared" si="18"/>
        <v>October 1908</v>
      </c>
    </row>
    <row r="121" spans="8:29" s="78" customFormat="1" x14ac:dyDescent="0.25">
      <c r="H121" s="168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  <c r="AA121" s="435">
        <f t="shared" si="19"/>
        <v>11</v>
      </c>
      <c r="AB121" s="436">
        <f t="shared" si="20"/>
        <v>1908</v>
      </c>
      <c r="AC121" s="429" t="str">
        <f t="shared" si="18"/>
        <v>November 1908</v>
      </c>
    </row>
    <row r="122" spans="8:29" s="78" customFormat="1" x14ac:dyDescent="0.25">
      <c r="H122" s="168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435">
        <f t="shared" si="19"/>
        <v>12</v>
      </c>
      <c r="AB122" s="436">
        <f t="shared" si="20"/>
        <v>1908</v>
      </c>
      <c r="AC122" s="429" t="str">
        <f t="shared" si="18"/>
        <v>December 1908</v>
      </c>
    </row>
    <row r="123" spans="8:29" s="78" customFormat="1" x14ac:dyDescent="0.25">
      <c r="H123" s="168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435">
        <f t="shared" si="19"/>
        <v>1</v>
      </c>
      <c r="AB123" s="436">
        <f t="shared" si="20"/>
        <v>1909</v>
      </c>
      <c r="AC123" s="429" t="str">
        <f t="shared" si="18"/>
        <v>January 1909</v>
      </c>
    </row>
    <row r="124" spans="8:29" s="78" customFormat="1" x14ac:dyDescent="0.25">
      <c r="H124" s="168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435">
        <f t="shared" si="19"/>
        <v>2</v>
      </c>
      <c r="AB124" s="436">
        <f t="shared" si="20"/>
        <v>1909</v>
      </c>
      <c r="AC124" s="429" t="str">
        <f t="shared" si="18"/>
        <v>February 1909</v>
      </c>
    </row>
    <row r="125" spans="8:29" s="78" customFormat="1" x14ac:dyDescent="0.25">
      <c r="H125" s="168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  <c r="AA125" s="435">
        <f t="shared" si="19"/>
        <v>3</v>
      </c>
      <c r="AB125" s="436">
        <f t="shared" si="20"/>
        <v>1909</v>
      </c>
      <c r="AC125" s="429" t="str">
        <f t="shared" si="18"/>
        <v>March 1909</v>
      </c>
    </row>
    <row r="126" spans="8:29" s="78" customFormat="1" x14ac:dyDescent="0.25">
      <c r="H126" s="168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435">
        <f t="shared" si="19"/>
        <v>4</v>
      </c>
      <c r="AB126" s="436">
        <f t="shared" si="20"/>
        <v>1909</v>
      </c>
      <c r="AC126" s="429" t="str">
        <f t="shared" si="18"/>
        <v>April 1909</v>
      </c>
    </row>
    <row r="127" spans="8:29" s="78" customFormat="1" x14ac:dyDescent="0.25">
      <c r="H127" s="168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435">
        <f t="shared" si="19"/>
        <v>5</v>
      </c>
      <c r="AB127" s="436">
        <f t="shared" si="20"/>
        <v>1909</v>
      </c>
      <c r="AC127" s="429" t="str">
        <f t="shared" si="18"/>
        <v>May 1909</v>
      </c>
    </row>
    <row r="128" spans="8:29" s="78" customFormat="1" x14ac:dyDescent="0.25">
      <c r="H128" s="168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435">
        <f t="shared" si="19"/>
        <v>6</v>
      </c>
      <c r="AB128" s="436">
        <f t="shared" si="20"/>
        <v>1909</v>
      </c>
      <c r="AC128" s="429" t="str">
        <f t="shared" si="18"/>
        <v>June 1909</v>
      </c>
    </row>
    <row r="129" spans="8:30" s="78" customFormat="1" x14ac:dyDescent="0.25">
      <c r="H129" s="168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  <c r="AA129" s="435">
        <f t="shared" si="19"/>
        <v>7</v>
      </c>
      <c r="AB129" s="436">
        <f t="shared" si="20"/>
        <v>1909</v>
      </c>
      <c r="AC129" s="429" t="str">
        <f t="shared" si="18"/>
        <v>July 1909</v>
      </c>
    </row>
    <row r="130" spans="8:30" s="78" customFormat="1" x14ac:dyDescent="0.25">
      <c r="H130" s="168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  <c r="AA130" s="435">
        <f t="shared" si="19"/>
        <v>8</v>
      </c>
      <c r="AB130" s="436">
        <f t="shared" si="20"/>
        <v>1909</v>
      </c>
      <c r="AC130" s="429" t="str">
        <f t="shared" si="18"/>
        <v>August 1909</v>
      </c>
    </row>
    <row r="131" spans="8:30" s="78" customFormat="1" ht="13.8" thickBot="1" x14ac:dyDescent="0.3">
      <c r="H131" s="168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438">
        <f t="shared" si="19"/>
        <v>9</v>
      </c>
      <c r="AB131" s="439">
        <f t="shared" si="20"/>
        <v>1909</v>
      </c>
      <c r="AC131" s="440" t="str">
        <f t="shared" si="18"/>
        <v>September 1909</v>
      </c>
    </row>
    <row r="132" spans="8:30" s="78" customFormat="1" x14ac:dyDescent="0.25">
      <c r="H132" s="168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  <c r="AB132" s="92"/>
      <c r="AC132" s="92"/>
      <c r="AD132" s="92"/>
    </row>
    <row r="133" spans="8:30" s="78" customFormat="1" x14ac:dyDescent="0.25">
      <c r="H133" s="168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2"/>
      <c r="AB133" s="92"/>
      <c r="AC133" s="92"/>
      <c r="AD133" s="92"/>
    </row>
    <row r="134" spans="8:30" s="78" customFormat="1" x14ac:dyDescent="0.25">
      <c r="H134" s="168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/>
      <c r="AB134" s="92"/>
      <c r="AC134" s="92"/>
      <c r="AD134" s="92"/>
    </row>
    <row r="135" spans="8:30" s="78" customFormat="1" x14ac:dyDescent="0.25">
      <c r="H135" s="168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  <c r="AA135" s="92"/>
      <c r="AB135" s="92"/>
      <c r="AC135" s="92"/>
      <c r="AD135" s="92"/>
    </row>
    <row r="136" spans="8:30" s="78" customFormat="1" x14ac:dyDescent="0.25">
      <c r="H136" s="168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  <c r="AA136" s="92"/>
      <c r="AB136" s="92"/>
      <c r="AC136" s="92"/>
      <c r="AD136" s="92"/>
    </row>
    <row r="137" spans="8:30" s="78" customFormat="1" x14ac:dyDescent="0.25">
      <c r="H137" s="168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  <c r="AA137" s="92"/>
      <c r="AB137" s="92"/>
      <c r="AC137" s="92"/>
      <c r="AD137" s="92"/>
    </row>
    <row r="138" spans="8:30" s="78" customFormat="1" x14ac:dyDescent="0.25">
      <c r="H138" s="168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2"/>
      <c r="AA138" s="92"/>
      <c r="AB138" s="92"/>
      <c r="AC138" s="92"/>
      <c r="AD138" s="92"/>
    </row>
    <row r="139" spans="8:30" s="78" customFormat="1" x14ac:dyDescent="0.25">
      <c r="H139" s="168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  <c r="AA139" s="92"/>
      <c r="AB139" s="92"/>
      <c r="AC139" s="92"/>
      <c r="AD139" s="92"/>
    </row>
  </sheetData>
  <sheetProtection algorithmName="SHA-512" hashValue="P0FSI7l8FrjG/MlbDfsjTlhmMhsralSyIseUBMx9PmDWebzTFXceZlRHJaLT5CfCOTYRWu9bnFCE1GUWPbeB0Q==" saltValue="9Ujnj6s0TkYvI2o+E4NFnw==" spinCount="100000" sheet="1" objects="1" scenarios="1"/>
  <protectedRanges>
    <protectedRange sqref="E24 P27 E10:F17 F18 F20:F21 E26 E28:F33 F24:F26 E18:E21 E35:E36 G23:G24" name="Range1"/>
  </protectedRanges>
  <mergeCells count="13">
    <mergeCell ref="F48:G49"/>
    <mergeCell ref="H49:I50"/>
    <mergeCell ref="F51:G51"/>
    <mergeCell ref="F65:G65"/>
    <mergeCell ref="H60:H62"/>
    <mergeCell ref="H63:H66"/>
    <mergeCell ref="B59:G59"/>
    <mergeCell ref="K5:M5"/>
    <mergeCell ref="E10:F10"/>
    <mergeCell ref="H41:H42"/>
    <mergeCell ref="E24:G24"/>
    <mergeCell ref="F35:G36"/>
    <mergeCell ref="G22:H23"/>
  </mergeCells>
  <phoneticPr fontId="24" type="noConversion"/>
  <conditionalFormatting sqref="E65">
    <cfRule type="expression" dxfId="65" priority="1" stopIfTrue="1">
      <formula>Q32&lt;&gt;1</formula>
    </cfRule>
  </conditionalFormatting>
  <conditionalFormatting sqref="B72">
    <cfRule type="expression" dxfId="64" priority="2" stopIfTrue="1">
      <formula>Q31=1</formula>
    </cfRule>
  </conditionalFormatting>
  <conditionalFormatting sqref="H53">
    <cfRule type="expression" dxfId="63" priority="3" stopIfTrue="1">
      <formula>Q31&lt;&gt;1</formula>
    </cfRule>
  </conditionalFormatting>
  <conditionalFormatting sqref="E50">
    <cfRule type="expression" dxfId="62" priority="4" stopIfTrue="1">
      <formula>AND($E$49="no",E22&gt;=12)</formula>
    </cfRule>
  </conditionalFormatting>
  <conditionalFormatting sqref="E53">
    <cfRule type="expression" dxfId="61" priority="5" stopIfTrue="1">
      <formula>$K$17=1</formula>
    </cfRule>
    <cfRule type="expression" dxfId="60" priority="6" stopIfTrue="1">
      <formula>AND(K17=3,$E$49="yes")</formula>
    </cfRule>
  </conditionalFormatting>
  <conditionalFormatting sqref="E55">
    <cfRule type="expression" dxfId="59" priority="7" stopIfTrue="1">
      <formula>OR($K$17=1,$K$17=3)</formula>
    </cfRule>
  </conditionalFormatting>
  <conditionalFormatting sqref="G53 F54 F41:F43">
    <cfRule type="expression" dxfId="58" priority="8" stopIfTrue="1">
      <formula>$E$17="deferred"</formula>
    </cfRule>
    <cfRule type="expression" dxfId="57" priority="9" stopIfTrue="1">
      <formula>$E$17="pensioner"</formula>
    </cfRule>
  </conditionalFormatting>
  <conditionalFormatting sqref="E41">
    <cfRule type="expression" dxfId="56" priority="10" stopIfTrue="1">
      <formula>$K$17=1</formula>
    </cfRule>
    <cfRule type="expression" dxfId="55" priority="11" stopIfTrue="1">
      <formula>$K$17=2</formula>
    </cfRule>
  </conditionalFormatting>
  <conditionalFormatting sqref="E36">
    <cfRule type="expression" dxfId="54" priority="12" stopIfTrue="1">
      <formula>$E$17="active"</formula>
    </cfRule>
  </conditionalFormatting>
  <conditionalFormatting sqref="G39:H39">
    <cfRule type="expression" dxfId="53" priority="13" stopIfTrue="1">
      <formula>IF($Q$31=1,"X","Y")</formula>
    </cfRule>
  </conditionalFormatting>
  <conditionalFormatting sqref="F50">
    <cfRule type="expression" dxfId="52" priority="14" stopIfTrue="1">
      <formula>$K$17=1</formula>
    </cfRule>
  </conditionalFormatting>
  <conditionalFormatting sqref="G50 G52">
    <cfRule type="expression" dxfId="51" priority="15" stopIfTrue="1">
      <formula>$K$17=1</formula>
    </cfRule>
  </conditionalFormatting>
  <conditionalFormatting sqref="F51:G51 F52">
    <cfRule type="expression" dxfId="50" priority="16" stopIfTrue="1">
      <formula>$K$17=1</formula>
    </cfRule>
  </conditionalFormatting>
  <conditionalFormatting sqref="G54">
    <cfRule type="expression" dxfId="49" priority="17" stopIfTrue="1">
      <formula>$E$17="deferred"</formula>
    </cfRule>
    <cfRule type="expression" dxfId="48" priority="18" stopIfTrue="1">
      <formula>$E$17="pensioner"</formula>
    </cfRule>
    <cfRule type="expression" dxfId="47" priority="19" stopIfTrue="1">
      <formula>$K$17=1</formula>
    </cfRule>
  </conditionalFormatting>
  <conditionalFormatting sqref="F60 E61:E62 E64:F64 F65:G65">
    <cfRule type="expression" dxfId="46" priority="20" stopIfTrue="1">
      <formula>$K$17&lt;&gt;1</formula>
    </cfRule>
  </conditionalFormatting>
  <conditionalFormatting sqref="E52">
    <cfRule type="expression" dxfId="45" priority="21" stopIfTrue="1">
      <formula>OR($K$17=2,$K$17=3)</formula>
    </cfRule>
  </conditionalFormatting>
  <conditionalFormatting sqref="E54">
    <cfRule type="expression" dxfId="44" priority="22" stopIfTrue="1">
      <formula>$K$17=1</formula>
    </cfRule>
    <cfRule type="expression" dxfId="43" priority="23" stopIfTrue="1">
      <formula>$K$17=3</formula>
    </cfRule>
  </conditionalFormatting>
  <conditionalFormatting sqref="E51">
    <cfRule type="expression" dxfId="42" priority="24" stopIfTrue="1">
      <formula>AND($K$17=2,$E$49="no")</formula>
    </cfRule>
  </conditionalFormatting>
  <conditionalFormatting sqref="C43:D45">
    <cfRule type="expression" dxfId="41" priority="25" stopIfTrue="1">
      <formula>$E$22&lt;=12</formula>
    </cfRule>
    <cfRule type="expression" dxfId="40" priority="26" stopIfTrue="1">
      <formula>$J$44=TRUE</formula>
    </cfRule>
  </conditionalFormatting>
  <conditionalFormatting sqref="F44">
    <cfRule type="expression" dxfId="39" priority="27" stopIfTrue="1">
      <formula>$E$22&lt;=12</formula>
    </cfRule>
    <cfRule type="expression" dxfId="38" priority="28" stopIfTrue="1">
      <formula>$J$44=TRUE</formula>
    </cfRule>
  </conditionalFormatting>
  <conditionalFormatting sqref="E73:E74 G73 H85">
    <cfRule type="expression" dxfId="37" priority="29" stopIfTrue="1">
      <formula>OR($E$17="deferred",$E$17="pensioner")</formula>
    </cfRule>
  </conditionalFormatting>
  <conditionalFormatting sqref="E84:F85 E90 E92 H84">
    <cfRule type="expression" dxfId="36" priority="30" stopIfTrue="1">
      <formula>$E$17="pensioner"</formula>
    </cfRule>
  </conditionalFormatting>
  <conditionalFormatting sqref="B87">
    <cfRule type="expression" dxfId="35" priority="31" stopIfTrue="1">
      <formula>$E$17="pensioner"</formula>
    </cfRule>
  </conditionalFormatting>
  <conditionalFormatting sqref="F53 E32">
    <cfRule type="expression" dxfId="34" priority="32" stopIfTrue="1">
      <formula>$E$17="deferred"</formula>
    </cfRule>
    <cfRule type="expression" dxfId="33" priority="33" stopIfTrue="1">
      <formula>$E$17="pensioner"</formula>
    </cfRule>
  </conditionalFormatting>
  <conditionalFormatting sqref="E13:F13">
    <cfRule type="expression" dxfId="32" priority="34" stopIfTrue="1">
      <formula>$E$12="initial quotation"</formula>
    </cfRule>
  </conditionalFormatting>
  <conditionalFormatting sqref="E34">
    <cfRule type="expression" dxfId="31" priority="35" stopIfTrue="1">
      <formula>$K$17=1</formula>
    </cfRule>
    <cfRule type="expression" dxfId="30" priority="36" stopIfTrue="1">
      <formula>$K$17=3</formula>
    </cfRule>
  </conditionalFormatting>
  <conditionalFormatting sqref="E35">
    <cfRule type="expression" dxfId="29" priority="37" stopIfTrue="1">
      <formula>$K$17=1</formula>
    </cfRule>
  </conditionalFormatting>
  <conditionalFormatting sqref="B43:B45">
    <cfRule type="expression" dxfId="28" priority="38" stopIfTrue="1">
      <formula>$E$22&lt;=12</formula>
    </cfRule>
    <cfRule type="expression" dxfId="27" priority="39" stopIfTrue="1">
      <formula>$J$44=FALSE</formula>
    </cfRule>
  </conditionalFormatting>
  <conditionalFormatting sqref="E44">
    <cfRule type="expression" dxfId="26" priority="40" stopIfTrue="1">
      <formula>$E$22&lt;=12</formula>
    </cfRule>
    <cfRule type="expression" dxfId="25" priority="41" stopIfTrue="1">
      <formula>$J$44=FALSE</formula>
    </cfRule>
  </conditionalFormatting>
  <conditionalFormatting sqref="E45">
    <cfRule type="expression" dxfId="24" priority="42" stopIfTrue="1">
      <formula>$E$22&lt;=12</formula>
    </cfRule>
    <cfRule type="expression" dxfId="23" priority="43" stopIfTrue="1">
      <formula>$J$44=FALSE</formula>
    </cfRule>
    <cfRule type="expression" dxfId="22" priority="44" stopIfTrue="1">
      <formula>$E$17="pensioner"</formula>
    </cfRule>
  </conditionalFormatting>
  <conditionalFormatting sqref="F45">
    <cfRule type="expression" dxfId="21" priority="45" stopIfTrue="1">
      <formula>$E$22&lt;=12</formula>
    </cfRule>
    <cfRule type="expression" dxfId="20" priority="46" stopIfTrue="1">
      <formula>$J$44=FALSE</formula>
    </cfRule>
    <cfRule type="expression" dxfId="19" priority="47" stopIfTrue="1">
      <formula>OR($E$17="deferred",$E$17="pensioner")</formula>
    </cfRule>
  </conditionalFormatting>
  <conditionalFormatting sqref="E77">
    <cfRule type="expression" dxfId="18" priority="48" stopIfTrue="1">
      <formula>AND(#REF!="",E73="",$K$17=1)</formula>
    </cfRule>
    <cfRule type="expression" dxfId="17" priority="49" stopIfTrue="1">
      <formula>$K$17=1</formula>
    </cfRule>
    <cfRule type="expression" dxfId="16" priority="50" stopIfTrue="1">
      <formula>OR($E$17="deferred",$E$17="pensioner")</formula>
    </cfRule>
  </conditionalFormatting>
  <conditionalFormatting sqref="E78">
    <cfRule type="expression" dxfId="15" priority="51" stopIfTrue="1">
      <formula>AND(#REF!="",E73="",$K$17=1)</formula>
    </cfRule>
    <cfRule type="expression" dxfId="14" priority="52" stopIfTrue="1">
      <formula>K$38&gt;60</formula>
    </cfRule>
    <cfRule type="expression" dxfId="13" priority="53" stopIfTrue="1">
      <formula>AND(K17=1,K38&lt;=60)</formula>
    </cfRule>
  </conditionalFormatting>
  <conditionalFormatting sqref="B78:D78">
    <cfRule type="expression" dxfId="12" priority="54" stopIfTrue="1">
      <formula>K38&gt;60</formula>
    </cfRule>
  </conditionalFormatting>
  <dataValidations count="21">
    <dataValidation type="list" allowBlank="1" showInputMessage="1" showErrorMessage="1" sqref="E73" xr:uid="{00000000-0002-0000-0400-000000000000}">
      <formula1>INDIRECT($N$73)</formula1>
    </dataValidation>
    <dataValidation type="list" allowBlank="1" showInputMessage="1" showErrorMessage="1" sqref="I30:J30 I28" xr:uid="{00000000-0002-0000-0400-000001000000}">
      <formula1>$U$15:$U$67</formula1>
    </dataValidation>
    <dataValidation type="list" allowBlank="1" showInputMessage="1" showErrorMessage="1" sqref="E32" xr:uid="{00000000-0002-0000-0400-000002000000}">
      <formula1>$K$32:$K$36</formula1>
    </dataValidation>
    <dataValidation type="list" allowBlank="1" showInputMessage="1" showErrorMessage="1" sqref="E49" xr:uid="{00000000-0002-0000-0400-000003000000}">
      <formula1>$K$49:$L$49</formula1>
    </dataValidation>
    <dataValidation type="list" allowBlank="1" showInputMessage="1" showErrorMessage="1" sqref="E20" xr:uid="{00000000-0002-0000-0400-000004000000}">
      <formula1>INDIRECT($N$20)</formula1>
    </dataValidation>
    <dataValidation type="list" allowBlank="1" showInputMessage="1" showErrorMessage="1" sqref="F20" xr:uid="{00000000-0002-0000-0400-000005000000}">
      <formula1>INDIRECT($O$20)</formula1>
    </dataValidation>
    <dataValidation type="list" allowBlank="1" showInputMessage="1" showErrorMessage="1" errorTitle="Incompatable date" error="You are entering a date which is incompatable with prior information given. Please check and retry._x000a__x000a_Remember to enter Year then Month then Day" sqref="G20" xr:uid="{00000000-0002-0000-0400-000006000000}">
      <formula1>INDIRECT($P$20)</formula1>
    </dataValidation>
    <dataValidation type="list" allowBlank="1" showInputMessage="1" showErrorMessage="1" sqref="E21" xr:uid="{00000000-0002-0000-0400-000007000000}">
      <formula1>INDIRECT($N$21)</formula1>
    </dataValidation>
    <dataValidation type="list" allowBlank="1" showInputMessage="1" showErrorMessage="1" sqref="F21" xr:uid="{00000000-0002-0000-0400-000008000000}">
      <formula1>INDIRECT($O$21)</formula1>
    </dataValidation>
    <dataValidation type="list" allowBlank="1" showInputMessage="1" showErrorMessage="1" sqref="G21" xr:uid="{00000000-0002-0000-0400-000009000000}">
      <formula1>INDIRECT($P$21)</formula1>
    </dataValidation>
    <dataValidation type="list" allowBlank="1" showInputMessage="1" showErrorMessage="1" sqref="E24:G24" xr:uid="{00000000-0002-0000-0400-00000A000000}">
      <formula1>INDIRECT($K$24)</formula1>
    </dataValidation>
    <dataValidation type="list" allowBlank="1" showInputMessage="1" showErrorMessage="1" sqref="E26" xr:uid="{00000000-0002-0000-0400-00000B000000}">
      <formula1>INDIRECT($N$26)</formula1>
    </dataValidation>
    <dataValidation type="list" allowBlank="1" showInputMessage="1" showErrorMessage="1" sqref="F26" xr:uid="{00000000-0002-0000-0400-00000C000000}">
      <formula1>INDIRECT($O$26)</formula1>
    </dataValidation>
    <dataValidation type="list" allowBlank="1" showInputMessage="1" showErrorMessage="1" sqref="F53" xr:uid="{00000000-0002-0000-0400-00000D000000}">
      <formula1>INDIRECT($K$52)</formula1>
    </dataValidation>
    <dataValidation type="list" allowBlank="1" showInputMessage="1" showErrorMessage="1" sqref="E85" xr:uid="{00000000-0002-0000-0400-00000E000000}">
      <formula1>INDIRECT($M$85)</formula1>
    </dataValidation>
    <dataValidation type="list" allowBlank="1" showInputMessage="1" showErrorMessage="1" sqref="F85" xr:uid="{00000000-0002-0000-0400-00000F000000}">
      <formula1>INDIRECT($N$85)</formula1>
    </dataValidation>
    <dataValidation type="list" allowBlank="1" showInputMessage="1" showErrorMessage="1" sqref="E12" xr:uid="{00000000-0002-0000-0400-000010000000}">
      <formula1>$K$12:$L$12</formula1>
    </dataValidation>
    <dataValidation type="list" allowBlank="1" showInputMessage="1" showErrorMessage="1" sqref="E13" xr:uid="{00000000-0002-0000-0400-000011000000}">
      <formula1>INDIRECT($K$13)</formula1>
    </dataValidation>
    <dataValidation type="list" allowBlank="1" showInputMessage="1" showErrorMessage="1" sqref="F13" xr:uid="{00000000-0002-0000-0400-000012000000}">
      <formula1>INDIRECT($L$13)</formula1>
    </dataValidation>
    <dataValidation type="list" allowBlank="1" showInputMessage="1" showErrorMessage="1" sqref="E17" xr:uid="{00000000-0002-0000-0400-000013000000}">
      <formula1>$M$17:$M$19</formula1>
    </dataValidation>
    <dataValidation type="list" allowBlank="1" showInputMessage="1" showErrorMessage="1" sqref="E84" xr:uid="{00000000-0002-0000-0400-000014000000}">
      <formula1>$M$17:$M$18</formula1>
    </dataValidation>
  </dataValidations>
  <pageMargins left="0.74803149606299213" right="0.74803149606299213" top="0.98425196850393704" bottom="0.98425196850393704" header="0.51181102362204722" footer="0.51181102362204722"/>
  <pageSetup paperSize="9" scale="42" orientation="portrait" r:id="rId1"/>
  <headerFooter alignWithMargins="0">
    <oddHeader>&amp;R&amp;"Arial,Bold"&amp;12GAD JANUARY 2009 ISSUE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18" r:id="rId4" name="Button 346">
              <controlPr defaultSize="0" print="0" autoFill="0" autoPict="0" macro="[0]!New_Calculation">
                <anchor moveWithCells="1" sizeWithCells="1">
                  <from>
                    <xdr:col>4</xdr:col>
                    <xdr:colOff>1097280</xdr:colOff>
                    <xdr:row>1</xdr:row>
                    <xdr:rowOff>38100</xdr:rowOff>
                  </from>
                  <to>
                    <xdr:col>6</xdr:col>
                    <xdr:colOff>365760</xdr:colOff>
                    <xdr:row>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3" r:id="rId5" name="Button 501">
              <controlPr defaultSize="0" print="0" autoFill="0" autoPict="0" macro="[0]!Print1">
                <anchor moveWithCells="1" sizeWithCells="1">
                  <from>
                    <xdr:col>5</xdr:col>
                    <xdr:colOff>0</xdr:colOff>
                    <xdr:row>46</xdr:row>
                    <xdr:rowOff>68580</xdr:rowOff>
                  </from>
                  <to>
                    <xdr:col>6</xdr:col>
                    <xdr:colOff>0</xdr:colOff>
                    <xdr:row>47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6" r:id="rId6" name="Button 504">
              <controlPr defaultSize="0" print="0" autoFill="0" autoPict="0" macro="[0]!Print3">
                <anchor moveWithCells="1" sizeWithCells="1">
                  <from>
                    <xdr:col>5</xdr:col>
                    <xdr:colOff>22860</xdr:colOff>
                    <xdr:row>77</xdr:row>
                    <xdr:rowOff>571500</xdr:rowOff>
                  </from>
                  <to>
                    <xdr:col>5</xdr:col>
                    <xdr:colOff>1973580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7" r:id="rId7" name="Button 505">
              <controlPr defaultSize="0" print="0" autoFill="0" autoPict="0" macro="[0]!Print4">
                <anchor moveWithCells="1" sizeWithCells="1">
                  <from>
                    <xdr:col>5</xdr:col>
                    <xdr:colOff>68580</xdr:colOff>
                    <xdr:row>92</xdr:row>
                    <xdr:rowOff>0</xdr:rowOff>
                  </from>
                  <to>
                    <xdr:col>5</xdr:col>
                    <xdr:colOff>1935480</xdr:colOff>
                    <xdr:row>93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60"/>
  <sheetViews>
    <sheetView workbookViewId="0"/>
  </sheetViews>
  <sheetFormatPr defaultRowHeight="13.2" x14ac:dyDescent="0.25"/>
  <sheetData>
    <row r="1" spans="1:3" x14ac:dyDescent="0.25">
      <c r="A1" t="s">
        <v>494</v>
      </c>
    </row>
    <row r="3" spans="1:3" x14ac:dyDescent="0.25">
      <c r="A3" t="s">
        <v>495</v>
      </c>
      <c r="C3" t="s">
        <v>496</v>
      </c>
    </row>
    <row r="4" spans="1:3" x14ac:dyDescent="0.25">
      <c r="A4" t="s">
        <v>497</v>
      </c>
      <c r="C4" t="s">
        <v>654</v>
      </c>
    </row>
    <row r="5" spans="1:3" x14ac:dyDescent="0.25">
      <c r="A5" t="s">
        <v>498</v>
      </c>
      <c r="C5" t="s">
        <v>655</v>
      </c>
    </row>
    <row r="6" spans="1:3" x14ac:dyDescent="0.25">
      <c r="A6" t="s">
        <v>499</v>
      </c>
      <c r="C6" t="s">
        <v>656</v>
      </c>
    </row>
    <row r="7" spans="1:3" x14ac:dyDescent="0.25">
      <c r="A7" t="s">
        <v>500</v>
      </c>
      <c r="C7" t="s">
        <v>657</v>
      </c>
    </row>
    <row r="8" spans="1:3" x14ac:dyDescent="0.25">
      <c r="A8" t="s">
        <v>501</v>
      </c>
      <c r="C8" t="s">
        <v>658</v>
      </c>
    </row>
    <row r="9" spans="1:3" x14ac:dyDescent="0.25">
      <c r="A9" t="s">
        <v>502</v>
      </c>
      <c r="C9" t="s">
        <v>659</v>
      </c>
    </row>
    <row r="10" spans="1:3" x14ac:dyDescent="0.25">
      <c r="A10" t="s">
        <v>503</v>
      </c>
      <c r="C10" t="s">
        <v>660</v>
      </c>
    </row>
    <row r="11" spans="1:3" x14ac:dyDescent="0.25">
      <c r="A11" t="s">
        <v>504</v>
      </c>
      <c r="C11" t="s">
        <v>500</v>
      </c>
    </row>
    <row r="12" spans="1:3" x14ac:dyDescent="0.25">
      <c r="A12" t="s">
        <v>505</v>
      </c>
      <c r="C12" t="s">
        <v>661</v>
      </c>
    </row>
    <row r="13" spans="1:3" x14ac:dyDescent="0.25">
      <c r="A13" t="s">
        <v>506</v>
      </c>
      <c r="C13" t="s">
        <v>504</v>
      </c>
    </row>
    <row r="14" spans="1:3" x14ac:dyDescent="0.25">
      <c r="A14" t="s">
        <v>507</v>
      </c>
      <c r="C14" t="s">
        <v>662</v>
      </c>
    </row>
    <row r="15" spans="1:3" x14ac:dyDescent="0.25">
      <c r="A15" t="s">
        <v>508</v>
      </c>
      <c r="C15" t="s">
        <v>663</v>
      </c>
    </row>
    <row r="16" spans="1:3" x14ac:dyDescent="0.25">
      <c r="A16" t="s">
        <v>509</v>
      </c>
      <c r="C16" t="s">
        <v>664</v>
      </c>
    </row>
    <row r="17" spans="1:3" x14ac:dyDescent="0.25">
      <c r="A17" t="s">
        <v>510</v>
      </c>
      <c r="C17" t="s">
        <v>665</v>
      </c>
    </row>
    <row r="18" spans="1:3" x14ac:dyDescent="0.25">
      <c r="A18" t="s">
        <v>511</v>
      </c>
      <c r="C18" t="s">
        <v>666</v>
      </c>
    </row>
    <row r="19" spans="1:3" x14ac:dyDescent="0.25">
      <c r="A19" t="s">
        <v>512</v>
      </c>
      <c r="C19" t="s">
        <v>667</v>
      </c>
    </row>
    <row r="20" spans="1:3" x14ac:dyDescent="0.25">
      <c r="A20" t="s">
        <v>513</v>
      </c>
      <c r="C20" t="s">
        <v>668</v>
      </c>
    </row>
    <row r="21" spans="1:3" x14ac:dyDescent="0.25">
      <c r="A21" t="s">
        <v>514</v>
      </c>
      <c r="C21" t="s">
        <v>669</v>
      </c>
    </row>
    <row r="22" spans="1:3" x14ac:dyDescent="0.25">
      <c r="A22" t="s">
        <v>515</v>
      </c>
      <c r="C22" t="s">
        <v>670</v>
      </c>
    </row>
    <row r="23" spans="1:3" x14ac:dyDescent="0.25">
      <c r="A23" t="s">
        <v>516</v>
      </c>
      <c r="C23" t="s">
        <v>671</v>
      </c>
    </row>
    <row r="24" spans="1:3" x14ac:dyDescent="0.25">
      <c r="A24" t="s">
        <v>517</v>
      </c>
      <c r="C24" t="s">
        <v>672</v>
      </c>
    </row>
    <row r="25" spans="1:3" x14ac:dyDescent="0.25">
      <c r="A25" t="s">
        <v>518</v>
      </c>
      <c r="C25" t="s">
        <v>673</v>
      </c>
    </row>
    <row r="26" spans="1:3" x14ac:dyDescent="0.25">
      <c r="A26" t="s">
        <v>519</v>
      </c>
      <c r="C26" t="s">
        <v>674</v>
      </c>
    </row>
    <row r="27" spans="1:3" x14ac:dyDescent="0.25">
      <c r="A27" t="s">
        <v>520</v>
      </c>
      <c r="C27" t="s">
        <v>675</v>
      </c>
    </row>
    <row r="28" spans="1:3" x14ac:dyDescent="0.25">
      <c r="A28" t="s">
        <v>521</v>
      </c>
      <c r="C28" t="s">
        <v>676</v>
      </c>
    </row>
    <row r="29" spans="1:3" x14ac:dyDescent="0.25">
      <c r="A29" t="s">
        <v>522</v>
      </c>
      <c r="C29" t="s">
        <v>677</v>
      </c>
    </row>
    <row r="30" spans="1:3" x14ac:dyDescent="0.25">
      <c r="A30" t="s">
        <v>523</v>
      </c>
      <c r="C30" t="s">
        <v>678</v>
      </c>
    </row>
    <row r="31" spans="1:3" x14ac:dyDescent="0.25">
      <c r="A31" t="s">
        <v>524</v>
      </c>
      <c r="C31" t="s">
        <v>679</v>
      </c>
    </row>
    <row r="32" spans="1:3" x14ac:dyDescent="0.25">
      <c r="A32" t="s">
        <v>525</v>
      </c>
      <c r="C32" t="s">
        <v>680</v>
      </c>
    </row>
    <row r="33" spans="1:3" x14ac:dyDescent="0.25">
      <c r="A33" t="s">
        <v>526</v>
      </c>
      <c r="C33" t="s">
        <v>681</v>
      </c>
    </row>
    <row r="34" spans="1:3" x14ac:dyDescent="0.25">
      <c r="A34" t="s">
        <v>527</v>
      </c>
      <c r="C34" t="s">
        <v>682</v>
      </c>
    </row>
    <row r="35" spans="1:3" x14ac:dyDescent="0.25">
      <c r="A35" t="s">
        <v>528</v>
      </c>
      <c r="C35" t="s">
        <v>683</v>
      </c>
    </row>
    <row r="36" spans="1:3" x14ac:dyDescent="0.25">
      <c r="A36" t="s">
        <v>529</v>
      </c>
      <c r="C36" t="s">
        <v>684</v>
      </c>
    </row>
    <row r="37" spans="1:3" x14ac:dyDescent="0.25">
      <c r="A37" t="s">
        <v>530</v>
      </c>
      <c r="C37" t="s">
        <v>685</v>
      </c>
    </row>
    <row r="38" spans="1:3" x14ac:dyDescent="0.25">
      <c r="A38" t="s">
        <v>531</v>
      </c>
      <c r="C38" t="s">
        <v>686</v>
      </c>
    </row>
    <row r="39" spans="1:3" x14ac:dyDescent="0.25">
      <c r="A39" t="s">
        <v>532</v>
      </c>
    </row>
    <row r="40" spans="1:3" x14ac:dyDescent="0.25">
      <c r="A40" t="s">
        <v>533</v>
      </c>
    </row>
    <row r="41" spans="1:3" x14ac:dyDescent="0.25">
      <c r="A41" t="s">
        <v>534</v>
      </c>
    </row>
    <row r="42" spans="1:3" x14ac:dyDescent="0.25">
      <c r="A42" t="s">
        <v>535</v>
      </c>
    </row>
    <row r="43" spans="1:3" x14ac:dyDescent="0.25">
      <c r="A43" t="s">
        <v>536</v>
      </c>
    </row>
    <row r="44" spans="1:3" x14ac:dyDescent="0.25">
      <c r="A44" t="s">
        <v>537</v>
      </c>
    </row>
    <row r="45" spans="1:3" x14ac:dyDescent="0.25">
      <c r="A45" t="s">
        <v>538</v>
      </c>
    </row>
    <row r="46" spans="1:3" x14ac:dyDescent="0.25">
      <c r="A46" t="s">
        <v>539</v>
      </c>
    </row>
    <row r="47" spans="1:3" x14ac:dyDescent="0.25">
      <c r="A47" t="s">
        <v>540</v>
      </c>
    </row>
    <row r="48" spans="1:3" x14ac:dyDescent="0.25">
      <c r="A48" t="s">
        <v>541</v>
      </c>
    </row>
    <row r="49" spans="1:1" x14ac:dyDescent="0.25">
      <c r="A49" t="s">
        <v>542</v>
      </c>
    </row>
    <row r="50" spans="1:1" x14ac:dyDescent="0.25">
      <c r="A50" t="s">
        <v>543</v>
      </c>
    </row>
    <row r="51" spans="1:1" x14ac:dyDescent="0.25">
      <c r="A51" t="s">
        <v>544</v>
      </c>
    </row>
    <row r="52" spans="1:1" x14ac:dyDescent="0.25">
      <c r="A52" t="s">
        <v>545</v>
      </c>
    </row>
    <row r="53" spans="1:1" x14ac:dyDescent="0.25">
      <c r="A53" t="s">
        <v>546</v>
      </c>
    </row>
    <row r="54" spans="1:1" x14ac:dyDescent="0.25">
      <c r="A54" t="s">
        <v>547</v>
      </c>
    </row>
    <row r="55" spans="1:1" x14ac:dyDescent="0.25">
      <c r="A55" t="s">
        <v>548</v>
      </c>
    </row>
    <row r="56" spans="1:1" x14ac:dyDescent="0.25">
      <c r="A56" t="s">
        <v>549</v>
      </c>
    </row>
    <row r="57" spans="1:1" x14ac:dyDescent="0.25">
      <c r="A57" t="s">
        <v>550</v>
      </c>
    </row>
    <row r="58" spans="1:1" x14ac:dyDescent="0.25">
      <c r="A58" t="s">
        <v>551</v>
      </c>
    </row>
    <row r="59" spans="1:1" x14ac:dyDescent="0.25">
      <c r="A59" t="s">
        <v>552</v>
      </c>
    </row>
    <row r="60" spans="1:1" x14ac:dyDescent="0.25">
      <c r="A60" t="s">
        <v>553</v>
      </c>
    </row>
    <row r="61" spans="1:1" x14ac:dyDescent="0.25">
      <c r="A61" t="s">
        <v>554</v>
      </c>
    </row>
    <row r="62" spans="1:1" x14ac:dyDescent="0.25">
      <c r="A62" t="s">
        <v>555</v>
      </c>
    </row>
    <row r="63" spans="1:1" x14ac:dyDescent="0.25">
      <c r="A63" t="s">
        <v>556</v>
      </c>
    </row>
    <row r="64" spans="1:1" x14ac:dyDescent="0.25">
      <c r="A64" t="s">
        <v>557</v>
      </c>
    </row>
    <row r="65" spans="1:1" x14ac:dyDescent="0.25">
      <c r="A65" t="s">
        <v>558</v>
      </c>
    </row>
    <row r="66" spans="1:1" x14ac:dyDescent="0.25">
      <c r="A66" t="s">
        <v>559</v>
      </c>
    </row>
    <row r="67" spans="1:1" x14ac:dyDescent="0.25">
      <c r="A67" t="s">
        <v>560</v>
      </c>
    </row>
    <row r="68" spans="1:1" x14ac:dyDescent="0.25">
      <c r="A68" t="s">
        <v>561</v>
      </c>
    </row>
    <row r="69" spans="1:1" x14ac:dyDescent="0.25">
      <c r="A69" t="s">
        <v>562</v>
      </c>
    </row>
    <row r="70" spans="1:1" x14ac:dyDescent="0.25">
      <c r="A70" t="s">
        <v>563</v>
      </c>
    </row>
    <row r="71" spans="1:1" x14ac:dyDescent="0.25">
      <c r="A71" t="s">
        <v>564</v>
      </c>
    </row>
    <row r="72" spans="1:1" x14ac:dyDescent="0.25">
      <c r="A72" t="s">
        <v>565</v>
      </c>
    </row>
    <row r="73" spans="1:1" x14ac:dyDescent="0.25">
      <c r="A73" t="s">
        <v>566</v>
      </c>
    </row>
    <row r="74" spans="1:1" x14ac:dyDescent="0.25">
      <c r="A74" t="s">
        <v>567</v>
      </c>
    </row>
    <row r="75" spans="1:1" x14ac:dyDescent="0.25">
      <c r="A75" t="s">
        <v>568</v>
      </c>
    </row>
    <row r="76" spans="1:1" x14ac:dyDescent="0.25">
      <c r="A76" t="s">
        <v>569</v>
      </c>
    </row>
    <row r="77" spans="1:1" x14ac:dyDescent="0.25">
      <c r="A77" t="s">
        <v>570</v>
      </c>
    </row>
    <row r="78" spans="1:1" x14ac:dyDescent="0.25">
      <c r="A78" t="s">
        <v>571</v>
      </c>
    </row>
    <row r="79" spans="1:1" x14ac:dyDescent="0.25">
      <c r="A79" t="s">
        <v>572</v>
      </c>
    </row>
    <row r="80" spans="1:1" x14ac:dyDescent="0.25">
      <c r="A80" t="s">
        <v>573</v>
      </c>
    </row>
    <row r="81" spans="1:1" x14ac:dyDescent="0.25">
      <c r="A81" t="s">
        <v>574</v>
      </c>
    </row>
    <row r="82" spans="1:1" x14ac:dyDescent="0.25">
      <c r="A82" t="s">
        <v>575</v>
      </c>
    </row>
    <row r="83" spans="1:1" x14ac:dyDescent="0.25">
      <c r="A83" t="s">
        <v>576</v>
      </c>
    </row>
    <row r="84" spans="1:1" x14ac:dyDescent="0.25">
      <c r="A84" t="s">
        <v>577</v>
      </c>
    </row>
    <row r="85" spans="1:1" x14ac:dyDescent="0.25">
      <c r="A85" t="s">
        <v>578</v>
      </c>
    </row>
    <row r="86" spans="1:1" x14ac:dyDescent="0.25">
      <c r="A86" t="s">
        <v>579</v>
      </c>
    </row>
    <row r="87" spans="1:1" x14ac:dyDescent="0.25">
      <c r="A87" t="s">
        <v>580</v>
      </c>
    </row>
    <row r="88" spans="1:1" x14ac:dyDescent="0.25">
      <c r="A88" t="s">
        <v>581</v>
      </c>
    </row>
    <row r="89" spans="1:1" x14ac:dyDescent="0.25">
      <c r="A89" t="s">
        <v>582</v>
      </c>
    </row>
    <row r="90" spans="1:1" x14ac:dyDescent="0.25">
      <c r="A90" t="s">
        <v>583</v>
      </c>
    </row>
    <row r="91" spans="1:1" x14ac:dyDescent="0.25">
      <c r="A91" t="s">
        <v>584</v>
      </c>
    </row>
    <row r="92" spans="1:1" x14ac:dyDescent="0.25">
      <c r="A92" t="s">
        <v>585</v>
      </c>
    </row>
    <row r="93" spans="1:1" x14ac:dyDescent="0.25">
      <c r="A93" t="s">
        <v>586</v>
      </c>
    </row>
    <row r="94" spans="1:1" x14ac:dyDescent="0.25">
      <c r="A94" t="s">
        <v>587</v>
      </c>
    </row>
    <row r="95" spans="1:1" x14ac:dyDescent="0.25">
      <c r="A95" t="s">
        <v>588</v>
      </c>
    </row>
    <row r="96" spans="1:1" x14ac:dyDescent="0.25">
      <c r="A96" t="s">
        <v>589</v>
      </c>
    </row>
    <row r="97" spans="1:1" x14ac:dyDescent="0.25">
      <c r="A97" t="s">
        <v>590</v>
      </c>
    </row>
    <row r="98" spans="1:1" x14ac:dyDescent="0.25">
      <c r="A98" t="s">
        <v>591</v>
      </c>
    </row>
    <row r="99" spans="1:1" x14ac:dyDescent="0.25">
      <c r="A99" t="s">
        <v>592</v>
      </c>
    </row>
    <row r="100" spans="1:1" x14ac:dyDescent="0.25">
      <c r="A100" t="s">
        <v>593</v>
      </c>
    </row>
    <row r="101" spans="1:1" x14ac:dyDescent="0.25">
      <c r="A101" t="s">
        <v>594</v>
      </c>
    </row>
    <row r="102" spans="1:1" x14ac:dyDescent="0.25">
      <c r="A102" t="s">
        <v>595</v>
      </c>
    </row>
    <row r="103" spans="1:1" x14ac:dyDescent="0.25">
      <c r="A103" t="s">
        <v>596</v>
      </c>
    </row>
    <row r="104" spans="1:1" x14ac:dyDescent="0.25">
      <c r="A104" t="s">
        <v>597</v>
      </c>
    </row>
    <row r="105" spans="1:1" x14ac:dyDescent="0.25">
      <c r="A105" t="s">
        <v>598</v>
      </c>
    </row>
    <row r="106" spans="1:1" x14ac:dyDescent="0.25">
      <c r="A106" t="s">
        <v>599</v>
      </c>
    </row>
    <row r="107" spans="1:1" x14ac:dyDescent="0.25">
      <c r="A107" t="s">
        <v>600</v>
      </c>
    </row>
    <row r="108" spans="1:1" x14ac:dyDescent="0.25">
      <c r="A108" t="s">
        <v>601</v>
      </c>
    </row>
    <row r="109" spans="1:1" x14ac:dyDescent="0.25">
      <c r="A109" t="s">
        <v>602</v>
      </c>
    </row>
    <row r="110" spans="1:1" x14ac:dyDescent="0.25">
      <c r="A110" t="s">
        <v>603</v>
      </c>
    </row>
    <row r="111" spans="1:1" x14ac:dyDescent="0.25">
      <c r="A111" t="s">
        <v>604</v>
      </c>
    </row>
    <row r="112" spans="1:1" x14ac:dyDescent="0.25">
      <c r="A112" t="s">
        <v>605</v>
      </c>
    </row>
    <row r="113" spans="1:1" x14ac:dyDescent="0.25">
      <c r="A113" t="s">
        <v>606</v>
      </c>
    </row>
    <row r="114" spans="1:1" x14ac:dyDescent="0.25">
      <c r="A114" t="s">
        <v>607</v>
      </c>
    </row>
    <row r="115" spans="1:1" x14ac:dyDescent="0.25">
      <c r="A115" t="s">
        <v>608</v>
      </c>
    </row>
    <row r="116" spans="1:1" x14ac:dyDescent="0.25">
      <c r="A116" t="s">
        <v>609</v>
      </c>
    </row>
    <row r="117" spans="1:1" x14ac:dyDescent="0.25">
      <c r="A117" t="s">
        <v>610</v>
      </c>
    </row>
    <row r="118" spans="1:1" x14ac:dyDescent="0.25">
      <c r="A118" t="s">
        <v>611</v>
      </c>
    </row>
    <row r="119" spans="1:1" x14ac:dyDescent="0.25">
      <c r="A119" t="s">
        <v>612</v>
      </c>
    </row>
    <row r="120" spans="1:1" x14ac:dyDescent="0.25">
      <c r="A120" t="s">
        <v>613</v>
      </c>
    </row>
    <row r="121" spans="1:1" x14ac:dyDescent="0.25">
      <c r="A121" t="s">
        <v>614</v>
      </c>
    </row>
    <row r="122" spans="1:1" x14ac:dyDescent="0.25">
      <c r="A122" t="s">
        <v>615</v>
      </c>
    </row>
    <row r="123" spans="1:1" x14ac:dyDescent="0.25">
      <c r="A123" t="s">
        <v>616</v>
      </c>
    </row>
    <row r="124" spans="1:1" x14ac:dyDescent="0.25">
      <c r="A124" t="s">
        <v>617</v>
      </c>
    </row>
    <row r="125" spans="1:1" x14ac:dyDescent="0.25">
      <c r="A125" t="s">
        <v>618</v>
      </c>
    </row>
    <row r="126" spans="1:1" x14ac:dyDescent="0.25">
      <c r="A126" t="s">
        <v>619</v>
      </c>
    </row>
    <row r="127" spans="1:1" x14ac:dyDescent="0.25">
      <c r="A127" t="s">
        <v>620</v>
      </c>
    </row>
    <row r="128" spans="1:1" x14ac:dyDescent="0.25">
      <c r="A128" t="s">
        <v>621</v>
      </c>
    </row>
    <row r="129" spans="1:1" x14ac:dyDescent="0.25">
      <c r="A129" t="s">
        <v>622</v>
      </c>
    </row>
    <row r="130" spans="1:1" x14ac:dyDescent="0.25">
      <c r="A130" t="s">
        <v>623</v>
      </c>
    </row>
    <row r="131" spans="1:1" x14ac:dyDescent="0.25">
      <c r="A131" t="s">
        <v>624</v>
      </c>
    </row>
    <row r="132" spans="1:1" x14ac:dyDescent="0.25">
      <c r="A132" t="s">
        <v>625</v>
      </c>
    </row>
    <row r="133" spans="1:1" x14ac:dyDescent="0.25">
      <c r="A133" t="s">
        <v>626</v>
      </c>
    </row>
    <row r="134" spans="1:1" x14ac:dyDescent="0.25">
      <c r="A134" t="s">
        <v>627</v>
      </c>
    </row>
    <row r="135" spans="1:1" x14ac:dyDescent="0.25">
      <c r="A135" t="s">
        <v>628</v>
      </c>
    </row>
    <row r="136" spans="1:1" x14ac:dyDescent="0.25">
      <c r="A136" t="s">
        <v>629</v>
      </c>
    </row>
    <row r="137" spans="1:1" x14ac:dyDescent="0.25">
      <c r="A137" t="s">
        <v>630</v>
      </c>
    </row>
    <row r="138" spans="1:1" x14ac:dyDescent="0.25">
      <c r="A138" t="s">
        <v>631</v>
      </c>
    </row>
    <row r="139" spans="1:1" x14ac:dyDescent="0.25">
      <c r="A139" t="s">
        <v>632</v>
      </c>
    </row>
    <row r="140" spans="1:1" x14ac:dyDescent="0.25">
      <c r="A140" t="s">
        <v>633</v>
      </c>
    </row>
    <row r="141" spans="1:1" x14ac:dyDescent="0.25">
      <c r="A141" t="s">
        <v>634</v>
      </c>
    </row>
    <row r="142" spans="1:1" x14ac:dyDescent="0.25">
      <c r="A142" t="s">
        <v>635</v>
      </c>
    </row>
    <row r="143" spans="1:1" x14ac:dyDescent="0.25">
      <c r="A143" t="s">
        <v>636</v>
      </c>
    </row>
    <row r="144" spans="1:1" x14ac:dyDescent="0.25">
      <c r="A144" t="s">
        <v>637</v>
      </c>
    </row>
    <row r="145" spans="1:1" x14ac:dyDescent="0.25">
      <c r="A145" t="s">
        <v>638</v>
      </c>
    </row>
    <row r="146" spans="1:1" x14ac:dyDescent="0.25">
      <c r="A146" t="s">
        <v>639</v>
      </c>
    </row>
    <row r="147" spans="1:1" x14ac:dyDescent="0.25">
      <c r="A147" t="s">
        <v>640</v>
      </c>
    </row>
    <row r="148" spans="1:1" x14ac:dyDescent="0.25">
      <c r="A148" t="s">
        <v>641</v>
      </c>
    </row>
    <row r="149" spans="1:1" x14ac:dyDescent="0.25">
      <c r="A149" t="s">
        <v>642</v>
      </c>
    </row>
    <row r="150" spans="1:1" x14ac:dyDescent="0.25">
      <c r="A150" t="s">
        <v>643</v>
      </c>
    </row>
    <row r="151" spans="1:1" x14ac:dyDescent="0.25">
      <c r="A151" t="s">
        <v>644</v>
      </c>
    </row>
    <row r="152" spans="1:1" x14ac:dyDescent="0.25">
      <c r="A152" t="s">
        <v>645</v>
      </c>
    </row>
    <row r="153" spans="1:1" x14ac:dyDescent="0.25">
      <c r="A153" t="s">
        <v>646</v>
      </c>
    </row>
    <row r="154" spans="1:1" x14ac:dyDescent="0.25">
      <c r="A154" t="s">
        <v>647</v>
      </c>
    </row>
    <row r="155" spans="1:1" x14ac:dyDescent="0.25">
      <c r="A155" t="s">
        <v>648</v>
      </c>
    </row>
    <row r="156" spans="1:1" x14ac:dyDescent="0.25">
      <c r="A156" t="s">
        <v>649</v>
      </c>
    </row>
    <row r="157" spans="1:1" x14ac:dyDescent="0.25">
      <c r="A157" t="s">
        <v>650</v>
      </c>
    </row>
    <row r="158" spans="1:1" x14ac:dyDescent="0.25">
      <c r="A158" t="s">
        <v>651</v>
      </c>
    </row>
    <row r="159" spans="1:1" x14ac:dyDescent="0.25">
      <c r="A159" t="s">
        <v>652</v>
      </c>
    </row>
    <row r="160" spans="1:1" x14ac:dyDescent="0.25">
      <c r="A160" t="s">
        <v>653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pageSetUpPr fitToPage="1"/>
  </sheetPr>
  <dimension ref="A1:BT4294"/>
  <sheetViews>
    <sheetView zoomScale="85" zoomScaleNormal="85" workbookViewId="0">
      <pane xSplit="4" ySplit="4" topLeftCell="E547" activePane="bottomRight" state="frozen"/>
      <selection activeCell="B53" sqref="B53"/>
      <selection pane="topRight" activeCell="B53" sqref="B53"/>
      <selection pane="bottomLeft" activeCell="B53" sqref="B53"/>
      <selection pane="bottomRight" activeCell="J559" sqref="J559"/>
    </sheetView>
  </sheetViews>
  <sheetFormatPr defaultRowHeight="13.2" x14ac:dyDescent="0.25"/>
  <cols>
    <col min="5" max="5" width="14.33203125" style="64" customWidth="1"/>
    <col min="6" max="6" width="13.44140625" style="64" customWidth="1"/>
    <col min="8" max="8" width="9.33203125" style="63"/>
    <col min="12" max="14" width="9.33203125" style="104"/>
    <col min="15" max="15" width="9.33203125" style="2"/>
    <col min="16" max="18" width="9.33203125" style="104"/>
    <col min="19" max="19" width="9.33203125" style="2"/>
    <col min="20" max="22" width="9.33203125" style="104"/>
    <col min="24" max="26" width="9.33203125" style="104"/>
    <col min="27" max="27" width="9.33203125" style="2"/>
    <col min="28" max="30" width="9.33203125" style="104"/>
    <col min="32" max="34" width="9.33203125" style="63"/>
    <col min="36" max="38" width="9.33203125" style="63"/>
    <col min="40" max="40" width="16.5546875" customWidth="1"/>
    <col min="42" max="42" width="16.44140625" customWidth="1"/>
    <col min="51" max="51" width="10.33203125" bestFit="1" customWidth="1"/>
  </cols>
  <sheetData>
    <row r="1" spans="1:65" x14ac:dyDescent="0.25">
      <c r="A1" s="100" t="s">
        <v>98</v>
      </c>
      <c r="B1" s="101"/>
      <c r="E1" s="63"/>
      <c r="F1" s="63"/>
      <c r="I1" s="282" t="s">
        <v>328</v>
      </c>
      <c r="L1" s="63"/>
      <c r="M1" s="63"/>
      <c r="N1" s="63"/>
      <c r="O1"/>
      <c r="P1" s="63"/>
      <c r="Q1" s="63"/>
      <c r="R1" s="63"/>
      <c r="S1"/>
      <c r="T1" s="63"/>
      <c r="U1" s="63"/>
      <c r="V1" s="63"/>
      <c r="X1" s="63"/>
      <c r="Y1" s="63"/>
      <c r="Z1" s="63"/>
      <c r="AA1"/>
      <c r="AB1" s="63"/>
      <c r="AC1" s="63"/>
      <c r="AD1" s="63"/>
    </row>
    <row r="2" spans="1:65" x14ac:dyDescent="0.25">
      <c r="A2">
        <v>1</v>
      </c>
      <c r="B2">
        <v>2</v>
      </c>
      <c r="C2">
        <v>3</v>
      </c>
      <c r="D2">
        <v>4</v>
      </c>
      <c r="E2" s="63">
        <v>5</v>
      </c>
      <c r="F2" s="63">
        <v>6</v>
      </c>
      <c r="G2">
        <v>7</v>
      </c>
      <c r="H2" s="63">
        <v>8</v>
      </c>
      <c r="I2" s="8">
        <v>9</v>
      </c>
      <c r="J2">
        <v>10</v>
      </c>
      <c r="K2">
        <v>11</v>
      </c>
      <c r="L2">
        <v>12</v>
      </c>
      <c r="M2">
        <v>13</v>
      </c>
      <c r="N2" s="63">
        <v>14</v>
      </c>
      <c r="O2" s="63">
        <v>15</v>
      </c>
      <c r="P2">
        <v>16</v>
      </c>
      <c r="Q2" s="63">
        <v>17</v>
      </c>
      <c r="R2" s="8">
        <v>18</v>
      </c>
      <c r="S2">
        <v>19</v>
      </c>
      <c r="T2">
        <v>20</v>
      </c>
      <c r="U2">
        <v>21</v>
      </c>
      <c r="V2">
        <v>22</v>
      </c>
      <c r="W2" s="63">
        <v>23</v>
      </c>
      <c r="X2" s="63">
        <v>24</v>
      </c>
      <c r="Y2">
        <v>25</v>
      </c>
      <c r="Z2" s="63">
        <v>26</v>
      </c>
      <c r="AA2" s="8">
        <v>27</v>
      </c>
      <c r="AB2">
        <v>28</v>
      </c>
      <c r="AC2">
        <v>29</v>
      </c>
      <c r="AD2">
        <v>30</v>
      </c>
      <c r="AE2">
        <v>31</v>
      </c>
      <c r="AF2" s="63">
        <v>32</v>
      </c>
      <c r="AG2" s="63">
        <v>33</v>
      </c>
      <c r="AH2">
        <v>34</v>
      </c>
      <c r="AI2" s="63">
        <v>35</v>
      </c>
      <c r="AJ2" s="8">
        <v>36</v>
      </c>
      <c r="AK2">
        <v>37</v>
      </c>
      <c r="AL2">
        <v>38</v>
      </c>
      <c r="BC2">
        <f>MAX(BC5:BC962)</f>
        <v>559</v>
      </c>
      <c r="BD2">
        <f>MAX(BD5:BD962)</f>
        <v>561</v>
      </c>
      <c r="BE2">
        <f>MAX(BE5:BE962)</f>
        <v>562</v>
      </c>
      <c r="BF2">
        <f>MAX(BF5:BF962)</f>
        <v>560</v>
      </c>
      <c r="BJ2" t="s">
        <v>127</v>
      </c>
      <c r="BM2" t="s">
        <v>131</v>
      </c>
    </row>
    <row r="3" spans="1:65" x14ac:dyDescent="0.25">
      <c r="A3">
        <v>1</v>
      </c>
      <c r="B3">
        <v>2</v>
      </c>
      <c r="C3">
        <v>3</v>
      </c>
      <c r="D3">
        <v>4</v>
      </c>
      <c r="E3" s="63">
        <v>5</v>
      </c>
      <c r="F3" s="63">
        <v>6</v>
      </c>
      <c r="G3">
        <v>7</v>
      </c>
      <c r="H3" s="63">
        <v>8</v>
      </c>
      <c r="I3" s="8">
        <v>9</v>
      </c>
      <c r="L3" s="65" t="s">
        <v>29</v>
      </c>
      <c r="M3" s="65"/>
      <c r="N3" s="65"/>
      <c r="O3" s="1"/>
      <c r="P3" s="67" t="s">
        <v>33</v>
      </c>
      <c r="Q3" s="68"/>
      <c r="R3" s="68"/>
      <c r="S3" s="23"/>
      <c r="T3" s="67" t="s">
        <v>33</v>
      </c>
      <c r="U3" s="68"/>
      <c r="V3" s="68"/>
      <c r="W3" s="21"/>
      <c r="X3" s="67" t="s">
        <v>33</v>
      </c>
      <c r="Y3" s="72"/>
      <c r="Z3" s="72"/>
      <c r="AA3" s="21"/>
      <c r="AB3" s="65" t="s">
        <v>37</v>
      </c>
      <c r="AC3" s="63"/>
      <c r="AD3" s="63"/>
      <c r="AF3" s="65" t="s">
        <v>38</v>
      </c>
      <c r="AJ3" s="65" t="s">
        <v>49</v>
      </c>
      <c r="AS3" t="s">
        <v>110</v>
      </c>
      <c r="BJ3">
        <v>6</v>
      </c>
      <c r="BM3">
        <v>10</v>
      </c>
    </row>
    <row r="4" spans="1:65" x14ac:dyDescent="0.25">
      <c r="A4" t="s">
        <v>95</v>
      </c>
      <c r="B4" t="s">
        <v>1</v>
      </c>
      <c r="C4" t="s">
        <v>3</v>
      </c>
      <c r="D4" t="s">
        <v>7</v>
      </c>
      <c r="E4" s="63" t="s">
        <v>4</v>
      </c>
      <c r="F4" s="63" t="s">
        <v>5</v>
      </c>
      <c r="G4" s="2" t="s">
        <v>6</v>
      </c>
      <c r="H4" s="63" t="s">
        <v>92</v>
      </c>
      <c r="I4" s="283" t="s">
        <v>327</v>
      </c>
      <c r="L4" s="66"/>
      <c r="M4" s="66"/>
      <c r="N4" s="66"/>
      <c r="O4" s="1"/>
      <c r="P4" s="69" t="s">
        <v>96</v>
      </c>
      <c r="Q4" s="68"/>
      <c r="R4" s="68"/>
      <c r="S4" s="23"/>
      <c r="T4" s="69" t="s">
        <v>34</v>
      </c>
      <c r="U4" s="68"/>
      <c r="V4" s="68"/>
      <c r="W4" s="21"/>
      <c r="X4" s="73" t="s">
        <v>97</v>
      </c>
      <c r="Y4" s="72"/>
      <c r="Z4" s="72"/>
      <c r="AA4" s="21"/>
      <c r="AB4" s="63"/>
      <c r="AC4" s="63"/>
      <c r="AD4" s="63"/>
      <c r="AO4">
        <f ca="1">YEAR(AN5)</f>
        <v>2023</v>
      </c>
      <c r="AQ4">
        <f ca="1">YEAR(AP5)</f>
        <v>2023</v>
      </c>
      <c r="AT4" s="63" t="s">
        <v>4</v>
      </c>
      <c r="AU4" s="63" t="s">
        <v>5</v>
      </c>
      <c r="AV4" s="2" t="s">
        <v>6</v>
      </c>
      <c r="AW4" s="63" t="s">
        <v>92</v>
      </c>
      <c r="AX4" s="283" t="s">
        <v>329</v>
      </c>
      <c r="BC4" s="63" t="s">
        <v>4</v>
      </c>
      <c r="BD4" s="63" t="s">
        <v>5</v>
      </c>
      <c r="BE4" s="2" t="s">
        <v>6</v>
      </c>
      <c r="BF4" s="63" t="s">
        <v>92</v>
      </c>
      <c r="BG4" t="s">
        <v>128</v>
      </c>
      <c r="BI4" t="s">
        <v>128</v>
      </c>
    </row>
    <row r="5" spans="1:65" ht="26.4" x14ac:dyDescent="0.25">
      <c r="D5">
        <v>0</v>
      </c>
      <c r="E5" s="63">
        <v>0</v>
      </c>
      <c r="F5" s="63">
        <v>1</v>
      </c>
      <c r="G5" s="5">
        <v>1</v>
      </c>
      <c r="L5" s="66" t="s">
        <v>30</v>
      </c>
      <c r="M5" s="66" t="s">
        <v>31</v>
      </c>
      <c r="N5" s="66" t="s">
        <v>32</v>
      </c>
      <c r="O5" s="1"/>
      <c r="P5" s="70" t="s">
        <v>35</v>
      </c>
      <c r="Q5" s="71" t="s">
        <v>36</v>
      </c>
      <c r="R5" s="66" t="s">
        <v>50</v>
      </c>
      <c r="S5" s="24"/>
      <c r="T5" s="70" t="s">
        <v>35</v>
      </c>
      <c r="U5" s="71" t="s">
        <v>36</v>
      </c>
      <c r="V5" s="66" t="s">
        <v>50</v>
      </c>
      <c r="W5" s="21"/>
      <c r="X5" s="70" t="s">
        <v>35</v>
      </c>
      <c r="Y5" s="71" t="s">
        <v>36</v>
      </c>
      <c r="Z5" s="66" t="s">
        <v>50</v>
      </c>
      <c r="AA5" s="21"/>
      <c r="AB5" s="70" t="s">
        <v>35</v>
      </c>
      <c r="AC5" s="71" t="s">
        <v>36</v>
      </c>
      <c r="AD5" s="66" t="s">
        <v>50</v>
      </c>
      <c r="AF5" s="70" t="s">
        <v>35</v>
      </c>
      <c r="AG5" s="71" t="s">
        <v>36</v>
      </c>
      <c r="AH5" s="66" t="s">
        <v>50</v>
      </c>
      <c r="AJ5" s="70" t="s">
        <v>35</v>
      </c>
      <c r="AK5" s="71" t="s">
        <v>36</v>
      </c>
      <c r="AL5" s="66" t="s">
        <v>50</v>
      </c>
      <c r="AN5" s="106">
        <f ca="1">MAX(AN6:AN4294)</f>
        <v>44986</v>
      </c>
      <c r="AO5">
        <f ca="1">MONTH(AN5)</f>
        <v>3</v>
      </c>
      <c r="AP5" s="106">
        <f ca="1">MAX(AP6:AP4294)</f>
        <v>45047</v>
      </c>
      <c r="AQ5">
        <f ca="1">MONTH(AP5)</f>
        <v>5</v>
      </c>
      <c r="AS5">
        <v>0</v>
      </c>
      <c r="AT5" s="63">
        <v>0</v>
      </c>
      <c r="AU5" s="63">
        <v>1</v>
      </c>
      <c r="AV5" s="5">
        <v>1</v>
      </c>
      <c r="BC5" t="s">
        <v>125</v>
      </c>
      <c r="BD5" t="s">
        <v>125</v>
      </c>
      <c r="BE5" t="s">
        <v>125</v>
      </c>
      <c r="BF5" t="s">
        <v>125</v>
      </c>
      <c r="BG5" t="s">
        <v>129</v>
      </c>
      <c r="BH5" t="s">
        <v>123</v>
      </c>
      <c r="BI5" t="str">
        <f>"x(n-"&amp;BJ3&amp;")"</f>
        <v>x(n-6)</v>
      </c>
      <c r="BJ5" t="str">
        <f>"x(n-"&amp;BJ3&amp;")"</f>
        <v>x(n-6)</v>
      </c>
      <c r="BK5" t="s">
        <v>124</v>
      </c>
      <c r="BL5" t="s">
        <v>126</v>
      </c>
      <c r="BM5" t="s">
        <v>130</v>
      </c>
    </row>
    <row r="6" spans="1:65" x14ac:dyDescent="0.25">
      <c r="A6" t="str">
        <f t="shared" ref="A6:A69" si="0">B6&amp;C6</f>
        <v>19764</v>
      </c>
      <c r="B6">
        <f>ROUNDDOWN((D6+2)/12,0)+1976</f>
        <v>1976</v>
      </c>
      <c r="C6">
        <f>MOD(D6+2,12)+1</f>
        <v>4</v>
      </c>
      <c r="D6">
        <v>1</v>
      </c>
      <c r="E6" s="64">
        <v>1000</v>
      </c>
      <c r="F6" s="64">
        <v>1000</v>
      </c>
      <c r="G6" s="2">
        <v>0.65</v>
      </c>
      <c r="L6" s="63"/>
      <c r="M6" s="63"/>
      <c r="N6" s="63"/>
      <c r="O6"/>
      <c r="P6" s="63"/>
      <c r="Q6" s="63"/>
      <c r="R6" s="63"/>
      <c r="S6"/>
      <c r="T6" s="63"/>
      <c r="U6" s="63"/>
      <c r="V6" s="63"/>
      <c r="X6" s="63"/>
      <c r="Y6" s="63"/>
      <c r="Z6" s="63"/>
      <c r="AA6"/>
      <c r="AB6" s="63"/>
      <c r="AC6" s="63"/>
      <c r="AD6" s="63"/>
      <c r="AR6" t="str">
        <f t="shared" ref="AR6:AR69" si="1">A6</f>
        <v>19764</v>
      </c>
      <c r="AS6">
        <f t="shared" ref="AS6:AS12" si="2">D6</f>
        <v>1</v>
      </c>
      <c r="AT6">
        <f ca="1">ROUND(IF(ROW()&lt;BC$2,E6,INDIRECT(ADDRESS(BC$2,E$3))*(INDIRECT(ADDRESS(BC$2,E$3))/INDIRECT(ADDRESS(BC6-$BJ$3,E$3)))^((ROW()-BC6)/$BJ$3)*((ROW()-BC6-1)&lt;$BM$3)),0)</f>
        <v>1000</v>
      </c>
      <c r="AU6">
        <f ca="1">ROUND(IF(ROW()&lt;BD$2,F6,INDIRECT(ADDRESS(BD$2,F$3))*(INDIRECT(ADDRESS(BD$2,F$3))/INDIRECT(ADDRESS(BD6-$BJ$3,F$3)))^((ROW()-BD6)/$BJ$3)*((ROW()-BD6-1)&lt;$BM$3)),0)</f>
        <v>1000</v>
      </c>
      <c r="AV6">
        <f ca="1">MIN(1,ROUND(IF(ROW()&lt;BE$2,G6,INDIRECT(ADDRESS(BE$2,G$3))*(INDIRECT(ADDRESS(BE$2,G$3))/INDIRECT(ADDRESS(BE6-$BJ$3,G$3)))^((ROW()-BE6)/$BJ$3)*((ROW()-BE6-1)&lt;$BM$3)),2))</f>
        <v>0.65</v>
      </c>
      <c r="AW6">
        <f ca="1">ROUND(IF(ROW()&lt;BF$2,H6,INDIRECT(ADDRESS(BF$2,H$3))*(INDIRECT(ADDRESS(BF$2,H$3))/INDIRECT(ADDRESS(BF6-$BJ$3,H$3)))^((ROW()-BF6)/$BJ$3)*((ROW()-BF6-1)&lt;$BM$3)),1)</f>
        <v>0</v>
      </c>
      <c r="AY6" s="22">
        <v>27851</v>
      </c>
      <c r="AZ6">
        <v>153.5</v>
      </c>
      <c r="BA6">
        <f t="shared" ref="BA6:BA69" ca="1" si="3">(AZ6=AW6)*-1+1</f>
        <v>1</v>
      </c>
    </row>
    <row r="7" spans="1:65" x14ac:dyDescent="0.25">
      <c r="A7" t="str">
        <f t="shared" si="0"/>
        <v>19765</v>
      </c>
      <c r="B7">
        <f t="shared" ref="B7:B70" si="4">ROUNDDOWN((D7+2)/12,0)+1976</f>
        <v>1976</v>
      </c>
      <c r="C7">
        <f t="shared" ref="C7:C70" si="5">MOD(D7+2,12)+1</f>
        <v>5</v>
      </c>
      <c r="D7">
        <f>D6+1</f>
        <v>2</v>
      </c>
      <c r="E7" s="64">
        <v>1010</v>
      </c>
      <c r="F7" s="64">
        <v>1006</v>
      </c>
      <c r="G7" s="2">
        <f>G6</f>
        <v>0.65</v>
      </c>
      <c r="J7" s="32">
        <f>E7/E6</f>
        <v>1.01</v>
      </c>
      <c r="K7" s="32">
        <f>F7/F6</f>
        <v>1.006</v>
      </c>
      <c r="L7" s="63"/>
      <c r="M7" s="63"/>
      <c r="N7" s="63"/>
      <c r="O7"/>
      <c r="P7" s="63"/>
      <c r="Q7" s="63"/>
      <c r="R7" s="63"/>
      <c r="S7"/>
      <c r="T7" s="63"/>
      <c r="U7" s="63"/>
      <c r="V7" s="63"/>
      <c r="X7" s="63"/>
      <c r="Y7" s="63"/>
      <c r="Z7" s="63"/>
      <c r="AA7"/>
      <c r="AB7" s="63"/>
      <c r="AC7" s="63"/>
      <c r="AD7" s="63"/>
      <c r="AR7" t="str">
        <f t="shared" si="1"/>
        <v>19765</v>
      </c>
      <c r="AS7">
        <f t="shared" si="2"/>
        <v>2</v>
      </c>
      <c r="AT7">
        <f t="shared" ref="AT7:AT70" ca="1" si="6">ROUND(IF(ROW()&lt;BC$2,E7,INDIRECT(ADDRESS(BC$2,E$3))*(INDIRECT(ADDRESS(BC$2,E$3))/INDIRECT(ADDRESS(BC7-$BJ$3,E$3)))^((ROW()-BC7)/$BJ$3)*((ROW()-BC7-1)&lt;$BM$3)),0)</f>
        <v>1010</v>
      </c>
      <c r="AU7">
        <f t="shared" ref="AU7:AU70" ca="1" si="7">ROUND(IF(ROW()&lt;BD$2,F7,INDIRECT(ADDRESS(BD$2,F$3))*(INDIRECT(ADDRESS(BD$2,F$3))/INDIRECT(ADDRESS(BD7-$BJ$3,F$3)))^((ROW()-BD7)/$BJ$3)*((ROW()-BD7-1)&lt;$BM$3)),0)</f>
        <v>1006</v>
      </c>
      <c r="AV7">
        <f t="shared" ref="AV7:AV70" ca="1" si="8">MIN(1,ROUND(IF(ROW()&lt;BE$2,G7,INDIRECT(ADDRESS(BE$2,G$3))*(INDIRECT(ADDRESS(BE$2,G$3))/INDIRECT(ADDRESS(BE7-$BJ$3,G$3)))^((ROW()-BE7)/$BJ$3)*((ROW()-BE7-1)&lt;$BM$3)),2))</f>
        <v>0.65</v>
      </c>
      <c r="AW7">
        <f t="shared" ref="AW7:AW70" ca="1" si="9">ROUND(IF(ROW()&lt;BF$2,H7,INDIRECT(ADDRESS(BF$2,H$3))*(INDIRECT(ADDRESS(BF$2,H$3))/INDIRECT(ADDRESS(BF7-$BJ$3,H$3)))^((ROW()-BF7)/$BJ$3)*((ROW()-BF7-1)&lt;$BM$3)),1)</f>
        <v>0</v>
      </c>
      <c r="AY7" s="22">
        <v>27881</v>
      </c>
      <c r="AZ7">
        <v>155.19999999999999</v>
      </c>
      <c r="BA7">
        <f t="shared" ca="1" si="3"/>
        <v>1</v>
      </c>
    </row>
    <row r="8" spans="1:65" x14ac:dyDescent="0.25">
      <c r="A8" t="str">
        <f t="shared" si="0"/>
        <v>19766</v>
      </c>
      <c r="B8">
        <f t="shared" si="4"/>
        <v>1976</v>
      </c>
      <c r="C8">
        <f t="shared" si="5"/>
        <v>6</v>
      </c>
      <c r="D8">
        <f t="shared" ref="D8:D71" si="10">D7+1</f>
        <v>3</v>
      </c>
      <c r="E8" s="64">
        <v>1026</v>
      </c>
      <c r="F8" s="64">
        <v>1012</v>
      </c>
      <c r="G8" s="2">
        <f>G6</f>
        <v>0.65</v>
      </c>
      <c r="J8" s="32">
        <f t="shared" ref="J8:J18" si="11">E8/E7</f>
        <v>1.0158415841584159</v>
      </c>
      <c r="K8" s="32">
        <f t="shared" ref="K8:K18" si="12">F8/F7</f>
        <v>1.0059642147117296</v>
      </c>
      <c r="L8" s="63"/>
      <c r="M8" s="63"/>
      <c r="N8" s="63"/>
      <c r="O8"/>
      <c r="P8" s="63"/>
      <c r="Q8" s="63"/>
      <c r="R8" s="63"/>
      <c r="S8"/>
      <c r="T8" s="63"/>
      <c r="U8" s="63"/>
      <c r="V8" s="63"/>
      <c r="X8" s="63"/>
      <c r="Y8" s="63"/>
      <c r="Z8" s="63"/>
      <c r="AA8"/>
      <c r="AB8" s="63"/>
      <c r="AC8" s="63"/>
      <c r="AD8" s="63"/>
      <c r="AN8" s="106" t="str">
        <f t="shared" ref="AN8:AN71" ca="1" si="13">IF(AND(AT8=0,AT7&gt;0),DATE(B8,C8-1,1),"")</f>
        <v/>
      </c>
      <c r="AP8" s="106" t="str">
        <f t="shared" ref="AP8:AP71" ca="1" si="14">IF(AND(AU8=0,AU7&gt;0),DATE(B8,C8-1,1),"")</f>
        <v/>
      </c>
      <c r="AR8" t="str">
        <f t="shared" si="1"/>
        <v>19766</v>
      </c>
      <c r="AS8">
        <f t="shared" si="2"/>
        <v>3</v>
      </c>
      <c r="AT8">
        <f t="shared" ca="1" si="6"/>
        <v>1026</v>
      </c>
      <c r="AU8">
        <f t="shared" ca="1" si="7"/>
        <v>1012</v>
      </c>
      <c r="AV8">
        <f t="shared" ca="1" si="8"/>
        <v>0.65</v>
      </c>
      <c r="AW8">
        <f t="shared" ca="1" si="9"/>
        <v>0</v>
      </c>
      <c r="AY8" s="22">
        <v>27912</v>
      </c>
      <c r="AZ8">
        <v>156</v>
      </c>
      <c r="BA8">
        <f t="shared" ca="1" si="3"/>
        <v>1</v>
      </c>
    </row>
    <row r="9" spans="1:65" x14ac:dyDescent="0.25">
      <c r="A9" t="str">
        <f t="shared" si="0"/>
        <v>19767</v>
      </c>
      <c r="B9">
        <f t="shared" si="4"/>
        <v>1976</v>
      </c>
      <c r="C9">
        <f t="shared" si="5"/>
        <v>7</v>
      </c>
      <c r="D9">
        <f t="shared" si="10"/>
        <v>4</v>
      </c>
      <c r="E9" s="64">
        <v>1036</v>
      </c>
      <c r="F9" s="64">
        <v>1019</v>
      </c>
      <c r="G9" s="2">
        <f>G6</f>
        <v>0.65</v>
      </c>
      <c r="J9" s="32">
        <f t="shared" si="11"/>
        <v>1.0097465886939572</v>
      </c>
      <c r="K9" s="32">
        <f t="shared" si="12"/>
        <v>1.0069169960474309</v>
      </c>
      <c r="L9" s="63"/>
      <c r="M9" s="63"/>
      <c r="N9" s="63"/>
      <c r="O9"/>
      <c r="P9" s="63"/>
      <c r="Q9" s="63"/>
      <c r="R9" s="63"/>
      <c r="S9"/>
      <c r="T9" s="63"/>
      <c r="U9" s="63"/>
      <c r="V9" s="63"/>
      <c r="X9" s="63"/>
      <c r="Y9" s="63"/>
      <c r="Z9" s="63"/>
      <c r="AA9"/>
      <c r="AB9" s="63"/>
      <c r="AC9" s="63"/>
      <c r="AD9" s="63"/>
      <c r="AN9" s="106" t="str">
        <f t="shared" ca="1" si="13"/>
        <v/>
      </c>
      <c r="AP9" s="106" t="str">
        <f t="shared" ca="1" si="14"/>
        <v/>
      </c>
      <c r="AR9" t="str">
        <f t="shared" si="1"/>
        <v>19767</v>
      </c>
      <c r="AS9">
        <f t="shared" si="2"/>
        <v>4</v>
      </c>
      <c r="AT9">
        <f t="shared" ca="1" si="6"/>
        <v>1036</v>
      </c>
      <c r="AU9">
        <f t="shared" ca="1" si="7"/>
        <v>1019</v>
      </c>
      <c r="AV9">
        <f t="shared" ca="1" si="8"/>
        <v>0.65</v>
      </c>
      <c r="AW9">
        <f t="shared" ca="1" si="9"/>
        <v>0</v>
      </c>
      <c r="AY9" s="22">
        <v>27942</v>
      </c>
      <c r="AZ9">
        <v>156.30000000000001</v>
      </c>
      <c r="BA9">
        <f t="shared" ca="1" si="3"/>
        <v>1</v>
      </c>
    </row>
    <row r="10" spans="1:65" x14ac:dyDescent="0.25">
      <c r="A10" t="str">
        <f t="shared" si="0"/>
        <v>19768</v>
      </c>
      <c r="B10">
        <f t="shared" si="4"/>
        <v>1976</v>
      </c>
      <c r="C10">
        <f t="shared" si="5"/>
        <v>8</v>
      </c>
      <c r="D10">
        <f t="shared" si="10"/>
        <v>5</v>
      </c>
      <c r="E10" s="64">
        <v>1046</v>
      </c>
      <c r="F10" s="64">
        <v>1025</v>
      </c>
      <c r="G10" s="2">
        <f>G6</f>
        <v>0.65</v>
      </c>
      <c r="J10" s="32">
        <f t="shared" si="11"/>
        <v>1.0096525096525097</v>
      </c>
      <c r="K10" s="32">
        <f t="shared" si="12"/>
        <v>1.0058881256133465</v>
      </c>
      <c r="L10" s="63"/>
      <c r="M10" s="63"/>
      <c r="N10" s="63"/>
      <c r="O10"/>
      <c r="P10" s="63"/>
      <c r="Q10" s="63"/>
      <c r="R10" s="63"/>
      <c r="S10"/>
      <c r="T10" s="63"/>
      <c r="U10" s="63"/>
      <c r="V10" s="63"/>
      <c r="X10" s="63"/>
      <c r="Y10" s="63"/>
      <c r="Z10" s="63"/>
      <c r="AA10"/>
      <c r="AB10" s="63"/>
      <c r="AC10" s="63"/>
      <c r="AD10" s="63"/>
      <c r="AN10" s="106" t="str">
        <f t="shared" ca="1" si="13"/>
        <v/>
      </c>
      <c r="AP10" s="106" t="str">
        <f t="shared" ca="1" si="14"/>
        <v/>
      </c>
      <c r="AR10" t="str">
        <f t="shared" si="1"/>
        <v>19768</v>
      </c>
      <c r="AS10">
        <f t="shared" si="2"/>
        <v>5</v>
      </c>
      <c r="AT10">
        <f t="shared" ca="1" si="6"/>
        <v>1046</v>
      </c>
      <c r="AU10">
        <f t="shared" ca="1" si="7"/>
        <v>1025</v>
      </c>
      <c r="AV10">
        <f t="shared" ca="1" si="8"/>
        <v>0.65</v>
      </c>
      <c r="AW10">
        <f t="shared" ca="1" si="9"/>
        <v>0</v>
      </c>
      <c r="AY10" s="22">
        <v>27973</v>
      </c>
      <c r="AZ10">
        <v>158.5</v>
      </c>
      <c r="BA10">
        <f t="shared" ca="1" si="3"/>
        <v>1</v>
      </c>
    </row>
    <row r="11" spans="1:65" x14ac:dyDescent="0.25">
      <c r="A11" t="str">
        <f t="shared" si="0"/>
        <v>19769</v>
      </c>
      <c r="B11">
        <f t="shared" si="4"/>
        <v>1976</v>
      </c>
      <c r="C11">
        <f t="shared" si="5"/>
        <v>9</v>
      </c>
      <c r="D11">
        <f t="shared" si="10"/>
        <v>6</v>
      </c>
      <c r="E11" s="64">
        <v>1052</v>
      </c>
      <c r="F11" s="64">
        <v>1031</v>
      </c>
      <c r="G11" s="2">
        <f>G6</f>
        <v>0.65</v>
      </c>
      <c r="J11" s="32">
        <f t="shared" si="11"/>
        <v>1.005736137667304</v>
      </c>
      <c r="K11" s="32">
        <f t="shared" si="12"/>
        <v>1.0058536585365854</v>
      </c>
      <c r="L11" s="63"/>
      <c r="M11" s="63"/>
      <c r="N11" s="63"/>
      <c r="O11"/>
      <c r="P11" s="63"/>
      <c r="Q11" s="63"/>
      <c r="R11" s="63"/>
      <c r="S11"/>
      <c r="T11" s="63"/>
      <c r="U11" s="63"/>
      <c r="V11" s="63"/>
      <c r="X11" s="63"/>
      <c r="Y11" s="63"/>
      <c r="Z11" s="63"/>
      <c r="AA11"/>
      <c r="AB11" s="63"/>
      <c r="AC11" s="63"/>
      <c r="AD11" s="63"/>
      <c r="AN11" s="106" t="str">
        <f t="shared" ca="1" si="13"/>
        <v/>
      </c>
      <c r="AP11" s="106" t="str">
        <f t="shared" ca="1" si="14"/>
        <v/>
      </c>
      <c r="AR11" t="str">
        <f t="shared" si="1"/>
        <v>19769</v>
      </c>
      <c r="AS11">
        <f t="shared" si="2"/>
        <v>6</v>
      </c>
      <c r="AT11">
        <f t="shared" ca="1" si="6"/>
        <v>1052</v>
      </c>
      <c r="AU11">
        <f t="shared" ca="1" si="7"/>
        <v>1031</v>
      </c>
      <c r="AV11">
        <f t="shared" ca="1" si="8"/>
        <v>0.65</v>
      </c>
      <c r="AW11">
        <f t="shared" ca="1" si="9"/>
        <v>0</v>
      </c>
      <c r="AY11" s="22">
        <v>28004</v>
      </c>
      <c r="AZ11">
        <v>160.6</v>
      </c>
      <c r="BA11">
        <f t="shared" ca="1" si="3"/>
        <v>1</v>
      </c>
    </row>
    <row r="12" spans="1:65" x14ac:dyDescent="0.25">
      <c r="A12" t="str">
        <f t="shared" si="0"/>
        <v>197610</v>
      </c>
      <c r="B12">
        <f t="shared" si="4"/>
        <v>1976</v>
      </c>
      <c r="C12">
        <f t="shared" si="5"/>
        <v>10</v>
      </c>
      <c r="D12">
        <f t="shared" si="10"/>
        <v>7</v>
      </c>
      <c r="E12" s="64">
        <v>1057</v>
      </c>
      <c r="F12" s="64">
        <v>1038</v>
      </c>
      <c r="G12" s="2">
        <f>G6</f>
        <v>0.65</v>
      </c>
      <c r="J12" s="32">
        <f t="shared" si="11"/>
        <v>1.0047528517110267</v>
      </c>
      <c r="K12" s="32">
        <f t="shared" si="12"/>
        <v>1.0067895247332688</v>
      </c>
      <c r="L12" s="63"/>
      <c r="M12" s="63"/>
      <c r="N12" s="63"/>
      <c r="O12"/>
      <c r="P12" s="63"/>
      <c r="Q12" s="63"/>
      <c r="R12" s="63"/>
      <c r="S12"/>
      <c r="T12" s="63"/>
      <c r="U12" s="63"/>
      <c r="V12" s="63"/>
      <c r="X12" s="63"/>
      <c r="Y12" s="63"/>
      <c r="Z12" s="63"/>
      <c r="AA12"/>
      <c r="AB12" s="63"/>
      <c r="AC12" s="63"/>
      <c r="AD12" s="63"/>
      <c r="AN12" s="106" t="str">
        <f t="shared" ca="1" si="13"/>
        <v/>
      </c>
      <c r="AP12" s="106" t="str">
        <f t="shared" ca="1" si="14"/>
        <v/>
      </c>
      <c r="AR12" t="str">
        <f t="shared" si="1"/>
        <v>197610</v>
      </c>
      <c r="AS12">
        <f t="shared" si="2"/>
        <v>7</v>
      </c>
      <c r="AT12">
        <f t="shared" ca="1" si="6"/>
        <v>1057</v>
      </c>
      <c r="AU12">
        <f t="shared" ca="1" si="7"/>
        <v>1038</v>
      </c>
      <c r="AV12">
        <f t="shared" ca="1" si="8"/>
        <v>0.65</v>
      </c>
      <c r="AW12">
        <f t="shared" ca="1" si="9"/>
        <v>0</v>
      </c>
      <c r="AY12" s="22">
        <v>28034</v>
      </c>
      <c r="AZ12">
        <v>163.5</v>
      </c>
      <c r="BA12">
        <f t="shared" ca="1" si="3"/>
        <v>1</v>
      </c>
    </row>
    <row r="13" spans="1:65" x14ac:dyDescent="0.25">
      <c r="A13" t="str">
        <f t="shared" si="0"/>
        <v>197611</v>
      </c>
      <c r="B13">
        <f t="shared" si="4"/>
        <v>1976</v>
      </c>
      <c r="C13">
        <f t="shared" si="5"/>
        <v>11</v>
      </c>
      <c r="D13">
        <f t="shared" si="10"/>
        <v>8</v>
      </c>
      <c r="E13" s="64">
        <v>1072</v>
      </c>
      <c r="F13" s="64">
        <v>1044</v>
      </c>
      <c r="G13" s="2">
        <f>G6</f>
        <v>0.65</v>
      </c>
      <c r="J13" s="32">
        <f t="shared" si="11"/>
        <v>1.0141911069063387</v>
      </c>
      <c r="K13" s="32">
        <f t="shared" si="12"/>
        <v>1.0057803468208093</v>
      </c>
      <c r="L13" s="63"/>
      <c r="M13" s="63"/>
      <c r="N13" s="63"/>
      <c r="O13"/>
      <c r="P13" s="63"/>
      <c r="Q13" s="63"/>
      <c r="R13" s="63"/>
      <c r="S13"/>
      <c r="T13" s="63"/>
      <c r="U13" s="63"/>
      <c r="V13" s="63"/>
      <c r="X13" s="63"/>
      <c r="Y13" s="63"/>
      <c r="Z13" s="63"/>
      <c r="AA13"/>
      <c r="AB13" s="63"/>
      <c r="AC13" s="63"/>
      <c r="AD13" s="63"/>
      <c r="AN13" s="106" t="str">
        <f t="shared" ca="1" si="13"/>
        <v/>
      </c>
      <c r="AP13" s="106" t="str">
        <f t="shared" ca="1" si="14"/>
        <v/>
      </c>
      <c r="AR13" t="str">
        <f t="shared" si="1"/>
        <v>197611</v>
      </c>
      <c r="AS13">
        <f t="shared" ref="AS13:AS76" si="15">D13</f>
        <v>8</v>
      </c>
      <c r="AT13">
        <f t="shared" ca="1" si="6"/>
        <v>1072</v>
      </c>
      <c r="AU13">
        <f t="shared" ca="1" si="7"/>
        <v>1044</v>
      </c>
      <c r="AV13">
        <f t="shared" ca="1" si="8"/>
        <v>0.65</v>
      </c>
      <c r="AW13">
        <f t="shared" ca="1" si="9"/>
        <v>0</v>
      </c>
      <c r="AY13" s="22">
        <v>28065</v>
      </c>
      <c r="AZ13">
        <v>165.8</v>
      </c>
      <c r="BA13">
        <f t="shared" ca="1" si="3"/>
        <v>1</v>
      </c>
    </row>
    <row r="14" spans="1:65" x14ac:dyDescent="0.25">
      <c r="A14" t="str">
        <f t="shared" si="0"/>
        <v>197612</v>
      </c>
      <c r="B14">
        <f t="shared" si="4"/>
        <v>1976</v>
      </c>
      <c r="C14">
        <f t="shared" si="5"/>
        <v>12</v>
      </c>
      <c r="D14">
        <f t="shared" si="10"/>
        <v>9</v>
      </c>
      <c r="E14" s="64">
        <v>1072</v>
      </c>
      <c r="F14" s="64">
        <v>1051</v>
      </c>
      <c r="G14" s="2">
        <f>G6</f>
        <v>0.65</v>
      </c>
      <c r="J14" s="32">
        <f t="shared" si="11"/>
        <v>1</v>
      </c>
      <c r="K14" s="32">
        <f t="shared" si="12"/>
        <v>1.0067049808429118</v>
      </c>
      <c r="L14" s="63"/>
      <c r="M14" s="63"/>
      <c r="N14" s="63"/>
      <c r="O14"/>
      <c r="P14" s="63"/>
      <c r="Q14" s="63"/>
      <c r="R14" s="63"/>
      <c r="S14"/>
      <c r="T14" s="63"/>
      <c r="U14" s="63"/>
      <c r="V14" s="63"/>
      <c r="X14" s="63"/>
      <c r="Y14" s="63"/>
      <c r="Z14" s="63"/>
      <c r="AA14"/>
      <c r="AB14" s="63"/>
      <c r="AC14" s="63"/>
      <c r="AD14" s="63"/>
      <c r="AN14" s="106" t="str">
        <f t="shared" ca="1" si="13"/>
        <v/>
      </c>
      <c r="AP14" s="106" t="str">
        <f t="shared" ca="1" si="14"/>
        <v/>
      </c>
      <c r="AR14" t="str">
        <f t="shared" si="1"/>
        <v>197612</v>
      </c>
      <c r="AS14">
        <f t="shared" si="15"/>
        <v>9</v>
      </c>
      <c r="AT14">
        <f t="shared" ca="1" si="6"/>
        <v>1072</v>
      </c>
      <c r="AU14">
        <f t="shared" ca="1" si="7"/>
        <v>1051</v>
      </c>
      <c r="AV14">
        <f t="shared" ca="1" si="8"/>
        <v>0.65</v>
      </c>
      <c r="AW14">
        <f t="shared" ca="1" si="9"/>
        <v>0</v>
      </c>
      <c r="AY14" s="22">
        <v>28095</v>
      </c>
      <c r="AZ14">
        <v>168</v>
      </c>
      <c r="BA14">
        <f t="shared" ca="1" si="3"/>
        <v>1</v>
      </c>
    </row>
    <row r="15" spans="1:65" x14ac:dyDescent="0.25">
      <c r="A15" t="str">
        <f t="shared" si="0"/>
        <v>19771</v>
      </c>
      <c r="B15">
        <f t="shared" si="4"/>
        <v>1977</v>
      </c>
      <c r="C15">
        <f t="shared" si="5"/>
        <v>1</v>
      </c>
      <c r="D15">
        <f t="shared" si="10"/>
        <v>10</v>
      </c>
      <c r="E15" s="64">
        <v>1077</v>
      </c>
      <c r="F15" s="64">
        <v>1058</v>
      </c>
      <c r="G15" s="2">
        <f>G6</f>
        <v>0.65</v>
      </c>
      <c r="J15" s="32">
        <f t="shared" si="11"/>
        <v>1.0046641791044777</v>
      </c>
      <c r="K15" s="32">
        <f t="shared" si="12"/>
        <v>1.0066603235014273</v>
      </c>
      <c r="L15" s="63"/>
      <c r="M15" s="63"/>
      <c r="N15" s="63"/>
      <c r="O15"/>
      <c r="P15" s="63"/>
      <c r="Q15" s="63"/>
      <c r="R15" s="63"/>
      <c r="S15"/>
      <c r="T15" s="63"/>
      <c r="U15" s="63"/>
      <c r="V15" s="63"/>
      <c r="X15" s="63"/>
      <c r="Y15" s="63"/>
      <c r="Z15" s="63"/>
      <c r="AA15"/>
      <c r="AB15" s="63"/>
      <c r="AC15" s="63"/>
      <c r="AD15" s="63"/>
      <c r="AN15" s="106" t="str">
        <f t="shared" ca="1" si="13"/>
        <v/>
      </c>
      <c r="AP15" s="106" t="str">
        <f t="shared" ca="1" si="14"/>
        <v/>
      </c>
      <c r="AR15" t="str">
        <f t="shared" si="1"/>
        <v>19771</v>
      </c>
      <c r="AS15">
        <f t="shared" si="15"/>
        <v>10</v>
      </c>
      <c r="AT15">
        <f t="shared" ca="1" si="6"/>
        <v>1077</v>
      </c>
      <c r="AU15">
        <f t="shared" ca="1" si="7"/>
        <v>1058</v>
      </c>
      <c r="AV15">
        <f t="shared" ca="1" si="8"/>
        <v>0.65</v>
      </c>
      <c r="AW15">
        <f t="shared" ca="1" si="9"/>
        <v>0</v>
      </c>
      <c r="AY15" s="22">
        <v>28126</v>
      </c>
      <c r="AZ15">
        <v>172.4</v>
      </c>
      <c r="BA15">
        <f t="shared" ca="1" si="3"/>
        <v>1</v>
      </c>
    </row>
    <row r="16" spans="1:65" x14ac:dyDescent="0.25">
      <c r="A16" t="str">
        <f t="shared" si="0"/>
        <v>19772</v>
      </c>
      <c r="B16">
        <f t="shared" si="4"/>
        <v>1977</v>
      </c>
      <c r="C16">
        <f t="shared" si="5"/>
        <v>2</v>
      </c>
      <c r="D16">
        <f t="shared" si="10"/>
        <v>11</v>
      </c>
      <c r="E16" s="64">
        <v>1082</v>
      </c>
      <c r="F16" s="64">
        <v>1065</v>
      </c>
      <c r="G16" s="2">
        <f>G6</f>
        <v>0.65</v>
      </c>
      <c r="J16" s="32">
        <f t="shared" si="11"/>
        <v>1.0046425255338904</v>
      </c>
      <c r="K16" s="32">
        <f t="shared" si="12"/>
        <v>1.0066162570888468</v>
      </c>
      <c r="L16" s="63"/>
      <c r="M16" s="63"/>
      <c r="N16" s="63"/>
      <c r="O16"/>
      <c r="P16" s="63"/>
      <c r="Q16" s="63"/>
      <c r="R16" s="63"/>
      <c r="S16"/>
      <c r="T16" s="63"/>
      <c r="U16" s="63"/>
      <c r="V16" s="63"/>
      <c r="X16" s="63"/>
      <c r="Y16" s="63"/>
      <c r="Z16" s="63"/>
      <c r="AA16"/>
      <c r="AB16" s="63"/>
      <c r="AC16" s="63"/>
      <c r="AD16" s="63"/>
      <c r="AN16" s="106" t="str">
        <f t="shared" ca="1" si="13"/>
        <v/>
      </c>
      <c r="AP16" s="106" t="str">
        <f t="shared" ca="1" si="14"/>
        <v/>
      </c>
      <c r="AR16" t="str">
        <f t="shared" si="1"/>
        <v>19772</v>
      </c>
      <c r="AS16">
        <f t="shared" si="15"/>
        <v>11</v>
      </c>
      <c r="AT16">
        <f t="shared" ca="1" si="6"/>
        <v>1082</v>
      </c>
      <c r="AU16">
        <f t="shared" ca="1" si="7"/>
        <v>1065</v>
      </c>
      <c r="AV16">
        <f t="shared" ca="1" si="8"/>
        <v>0.65</v>
      </c>
      <c r="AW16">
        <f t="shared" ca="1" si="9"/>
        <v>0</v>
      </c>
      <c r="AY16" s="22">
        <v>28157</v>
      </c>
      <c r="AZ16">
        <v>174.1</v>
      </c>
      <c r="BA16">
        <f t="shared" ca="1" si="3"/>
        <v>1</v>
      </c>
    </row>
    <row r="17" spans="1:53" x14ac:dyDescent="0.25">
      <c r="A17" t="str">
        <f t="shared" si="0"/>
        <v>19773</v>
      </c>
      <c r="B17">
        <f t="shared" si="4"/>
        <v>1977</v>
      </c>
      <c r="C17">
        <f t="shared" si="5"/>
        <v>3</v>
      </c>
      <c r="D17">
        <f t="shared" si="10"/>
        <v>12</v>
      </c>
      <c r="E17" s="64">
        <v>1088</v>
      </c>
      <c r="F17" s="64">
        <v>1073</v>
      </c>
      <c r="G17" s="2">
        <f>G6</f>
        <v>0.65</v>
      </c>
      <c r="J17" s="32">
        <f t="shared" si="11"/>
        <v>1.0055452865064696</v>
      </c>
      <c r="K17" s="32">
        <f t="shared" si="12"/>
        <v>1.0075117370892019</v>
      </c>
      <c r="L17" s="63"/>
      <c r="M17" s="63"/>
      <c r="N17" s="63"/>
      <c r="O17"/>
      <c r="P17" s="63"/>
      <c r="Q17" s="63"/>
      <c r="R17" s="63"/>
      <c r="S17"/>
      <c r="T17" s="63"/>
      <c r="U17" s="63"/>
      <c r="V17" s="63"/>
      <c r="X17" s="63"/>
      <c r="Y17" s="63"/>
      <c r="Z17" s="63"/>
      <c r="AA17"/>
      <c r="AB17" s="63"/>
      <c r="AC17" s="63"/>
      <c r="AD17" s="63"/>
      <c r="AN17" s="106" t="str">
        <f t="shared" ca="1" si="13"/>
        <v/>
      </c>
      <c r="AP17" s="106" t="str">
        <f t="shared" ca="1" si="14"/>
        <v/>
      </c>
      <c r="AR17" t="str">
        <f t="shared" si="1"/>
        <v>19773</v>
      </c>
      <c r="AS17">
        <f t="shared" si="15"/>
        <v>12</v>
      </c>
      <c r="AT17">
        <f t="shared" ca="1" si="6"/>
        <v>1088</v>
      </c>
      <c r="AU17">
        <f t="shared" ca="1" si="7"/>
        <v>1073</v>
      </c>
      <c r="AV17">
        <f t="shared" ca="1" si="8"/>
        <v>0.65</v>
      </c>
      <c r="AW17">
        <f t="shared" ca="1" si="9"/>
        <v>0</v>
      </c>
      <c r="AY17" s="22">
        <v>28185</v>
      </c>
      <c r="AZ17">
        <v>175.8</v>
      </c>
      <c r="BA17">
        <f t="shared" ca="1" si="3"/>
        <v>1</v>
      </c>
    </row>
    <row r="18" spans="1:53" x14ac:dyDescent="0.25">
      <c r="A18" t="str">
        <f t="shared" si="0"/>
        <v>19774</v>
      </c>
      <c r="B18">
        <f t="shared" si="4"/>
        <v>1977</v>
      </c>
      <c r="C18">
        <f t="shared" si="5"/>
        <v>4</v>
      </c>
      <c r="D18">
        <f t="shared" si="10"/>
        <v>13</v>
      </c>
      <c r="E18" s="64">
        <v>1093</v>
      </c>
      <c r="F18" s="64">
        <v>1080</v>
      </c>
      <c r="G18" s="2">
        <v>0.66</v>
      </c>
      <c r="J18" s="32">
        <f t="shared" si="11"/>
        <v>1.0045955882352942</v>
      </c>
      <c r="K18" s="32">
        <f t="shared" si="12"/>
        <v>1.0065237651444547</v>
      </c>
      <c r="L18" s="63"/>
      <c r="M18" s="63"/>
      <c r="N18" s="63"/>
      <c r="O18"/>
      <c r="P18" s="63"/>
      <c r="Q18" s="63"/>
      <c r="R18" s="63"/>
      <c r="S18"/>
      <c r="T18" s="63"/>
      <c r="U18" s="63"/>
      <c r="V18" s="63"/>
      <c r="X18" s="63"/>
      <c r="Y18" s="63"/>
      <c r="Z18" s="63"/>
      <c r="AA18"/>
      <c r="AB18" s="63"/>
      <c r="AC18" s="63"/>
      <c r="AD18" s="63"/>
      <c r="AN18" s="106" t="str">
        <f t="shared" ca="1" si="13"/>
        <v/>
      </c>
      <c r="AP18" s="106" t="str">
        <f t="shared" ca="1" si="14"/>
        <v/>
      </c>
      <c r="AR18" t="str">
        <f t="shared" si="1"/>
        <v>19774</v>
      </c>
      <c r="AS18">
        <f t="shared" si="15"/>
        <v>13</v>
      </c>
      <c r="AT18">
        <f t="shared" ca="1" si="6"/>
        <v>1093</v>
      </c>
      <c r="AU18">
        <f t="shared" ca="1" si="7"/>
        <v>1080</v>
      </c>
      <c r="AV18">
        <f t="shared" ca="1" si="8"/>
        <v>0.66</v>
      </c>
      <c r="AW18">
        <f t="shared" ca="1" si="9"/>
        <v>0</v>
      </c>
      <c r="AY18" s="22">
        <v>28216</v>
      </c>
      <c r="AZ18">
        <v>180.3</v>
      </c>
      <c r="BA18">
        <f t="shared" ca="1" si="3"/>
        <v>1</v>
      </c>
    </row>
    <row r="19" spans="1:53" x14ac:dyDescent="0.25">
      <c r="A19" t="str">
        <f t="shared" si="0"/>
        <v>19775</v>
      </c>
      <c r="B19">
        <f t="shared" si="4"/>
        <v>1977</v>
      </c>
      <c r="C19">
        <f t="shared" si="5"/>
        <v>5</v>
      </c>
      <c r="D19">
        <f t="shared" si="10"/>
        <v>14</v>
      </c>
      <c r="E19" s="64">
        <v>1098</v>
      </c>
      <c r="F19" s="64">
        <v>1088</v>
      </c>
      <c r="G19" s="2">
        <f>G18</f>
        <v>0.66</v>
      </c>
      <c r="J19" s="32">
        <f t="shared" ref="J19:J82" si="16">E19/E18</f>
        <v>1.0045745654162854</v>
      </c>
      <c r="K19" s="32">
        <f t="shared" ref="K19:K82" si="17">F19/F18</f>
        <v>1.0074074074074073</v>
      </c>
      <c r="L19" s="63"/>
      <c r="M19" s="63"/>
      <c r="N19" s="63"/>
      <c r="O19"/>
      <c r="P19" s="63"/>
      <c r="Q19" s="63"/>
      <c r="R19" s="63"/>
      <c r="S19"/>
      <c r="T19" s="63"/>
      <c r="U19" s="63"/>
      <c r="V19" s="63"/>
      <c r="X19" s="63"/>
      <c r="Y19" s="63"/>
      <c r="Z19" s="63"/>
      <c r="AA19"/>
      <c r="AB19" s="63"/>
      <c r="AC19" s="63"/>
      <c r="AD19" s="63"/>
      <c r="AN19" s="106" t="str">
        <f t="shared" ca="1" si="13"/>
        <v/>
      </c>
      <c r="AP19" s="106" t="str">
        <f t="shared" ca="1" si="14"/>
        <v/>
      </c>
      <c r="AR19" t="str">
        <f t="shared" si="1"/>
        <v>19775</v>
      </c>
      <c r="AS19">
        <f t="shared" si="15"/>
        <v>14</v>
      </c>
      <c r="AT19">
        <f t="shared" ca="1" si="6"/>
        <v>1098</v>
      </c>
      <c r="AU19">
        <f t="shared" ca="1" si="7"/>
        <v>1088</v>
      </c>
      <c r="AV19">
        <f t="shared" ca="1" si="8"/>
        <v>0.66</v>
      </c>
      <c r="AW19">
        <f t="shared" ca="1" si="9"/>
        <v>0</v>
      </c>
      <c r="AY19" s="22">
        <v>28246</v>
      </c>
      <c r="AZ19">
        <v>181.7</v>
      </c>
      <c r="BA19">
        <f t="shared" ca="1" si="3"/>
        <v>1</v>
      </c>
    </row>
    <row r="20" spans="1:53" x14ac:dyDescent="0.25">
      <c r="A20" t="str">
        <f t="shared" si="0"/>
        <v>19776</v>
      </c>
      <c r="B20">
        <f t="shared" si="4"/>
        <v>1977</v>
      </c>
      <c r="C20">
        <f t="shared" si="5"/>
        <v>6</v>
      </c>
      <c r="D20">
        <f t="shared" si="10"/>
        <v>15</v>
      </c>
      <c r="E20" s="64">
        <v>1108</v>
      </c>
      <c r="F20" s="64">
        <v>1095</v>
      </c>
      <c r="G20" s="2">
        <f>G18</f>
        <v>0.66</v>
      </c>
      <c r="J20" s="32">
        <f t="shared" si="16"/>
        <v>1.0091074681238617</v>
      </c>
      <c r="K20" s="32">
        <f t="shared" si="17"/>
        <v>1.0064338235294117</v>
      </c>
      <c r="L20" s="63"/>
      <c r="M20" s="63"/>
      <c r="N20" s="63"/>
      <c r="O20"/>
      <c r="P20" s="63"/>
      <c r="Q20" s="63"/>
      <c r="R20" s="63"/>
      <c r="S20"/>
      <c r="T20" s="63"/>
      <c r="U20" s="63"/>
      <c r="V20" s="63"/>
      <c r="X20" s="63"/>
      <c r="Y20" s="63"/>
      <c r="Z20" s="63"/>
      <c r="AA20"/>
      <c r="AB20" s="63"/>
      <c r="AC20" s="63"/>
      <c r="AD20" s="63"/>
      <c r="AN20" s="106" t="str">
        <f t="shared" ca="1" si="13"/>
        <v/>
      </c>
      <c r="AP20" s="106" t="str">
        <f t="shared" ca="1" si="14"/>
        <v/>
      </c>
      <c r="AR20" t="str">
        <f t="shared" si="1"/>
        <v>19776</v>
      </c>
      <c r="AS20">
        <f t="shared" si="15"/>
        <v>15</v>
      </c>
      <c r="AT20">
        <f t="shared" ca="1" si="6"/>
        <v>1108</v>
      </c>
      <c r="AU20">
        <f t="shared" ca="1" si="7"/>
        <v>1095</v>
      </c>
      <c r="AV20">
        <f t="shared" ca="1" si="8"/>
        <v>0.66</v>
      </c>
      <c r="AW20">
        <f t="shared" ca="1" si="9"/>
        <v>0</v>
      </c>
      <c r="AY20" s="22">
        <v>28277</v>
      </c>
      <c r="AZ20">
        <v>183.6</v>
      </c>
      <c r="BA20">
        <f t="shared" ca="1" si="3"/>
        <v>1</v>
      </c>
    </row>
    <row r="21" spans="1:53" x14ac:dyDescent="0.25">
      <c r="A21" t="str">
        <f t="shared" si="0"/>
        <v>19777</v>
      </c>
      <c r="B21">
        <f t="shared" si="4"/>
        <v>1977</v>
      </c>
      <c r="C21">
        <f t="shared" si="5"/>
        <v>7</v>
      </c>
      <c r="D21">
        <f t="shared" si="10"/>
        <v>16</v>
      </c>
      <c r="E21" s="64">
        <v>1124</v>
      </c>
      <c r="F21" s="64">
        <v>1103</v>
      </c>
      <c r="G21" s="2">
        <f>G18</f>
        <v>0.66</v>
      </c>
      <c r="J21" s="32">
        <f t="shared" si="16"/>
        <v>1.0144404332129964</v>
      </c>
      <c r="K21" s="32">
        <f t="shared" si="17"/>
        <v>1.0073059360730594</v>
      </c>
      <c r="L21" s="63"/>
      <c r="M21" s="63"/>
      <c r="N21" s="63"/>
      <c r="O21"/>
      <c r="P21" s="63"/>
      <c r="Q21" s="63"/>
      <c r="R21" s="63"/>
      <c r="S21"/>
      <c r="T21" s="63"/>
      <c r="U21" s="63"/>
      <c r="V21" s="63"/>
      <c r="X21" s="63"/>
      <c r="Y21" s="63"/>
      <c r="Z21" s="63"/>
      <c r="AA21"/>
      <c r="AB21" s="63"/>
      <c r="AC21" s="63"/>
      <c r="AD21" s="63"/>
      <c r="AN21" s="106" t="str">
        <f t="shared" ca="1" si="13"/>
        <v/>
      </c>
      <c r="AP21" s="106" t="str">
        <f t="shared" ca="1" si="14"/>
        <v/>
      </c>
      <c r="AR21" t="str">
        <f t="shared" si="1"/>
        <v>19777</v>
      </c>
      <c r="AS21">
        <f t="shared" si="15"/>
        <v>16</v>
      </c>
      <c r="AT21">
        <f t="shared" ca="1" si="6"/>
        <v>1124</v>
      </c>
      <c r="AU21">
        <f t="shared" ca="1" si="7"/>
        <v>1103</v>
      </c>
      <c r="AV21">
        <f t="shared" ca="1" si="8"/>
        <v>0.66</v>
      </c>
      <c r="AW21">
        <f t="shared" ca="1" si="9"/>
        <v>0</v>
      </c>
      <c r="AY21" s="22">
        <v>28307</v>
      </c>
      <c r="AZ21">
        <v>183.8</v>
      </c>
      <c r="BA21">
        <f t="shared" ca="1" si="3"/>
        <v>1</v>
      </c>
    </row>
    <row r="22" spans="1:53" x14ac:dyDescent="0.25">
      <c r="A22" t="str">
        <f t="shared" si="0"/>
        <v>19778</v>
      </c>
      <c r="B22">
        <f t="shared" si="4"/>
        <v>1977</v>
      </c>
      <c r="C22">
        <f t="shared" si="5"/>
        <v>8</v>
      </c>
      <c r="D22">
        <f t="shared" si="10"/>
        <v>17</v>
      </c>
      <c r="E22" s="64">
        <v>1124</v>
      </c>
      <c r="F22" s="64">
        <v>1111</v>
      </c>
      <c r="G22" s="2">
        <f>G18</f>
        <v>0.66</v>
      </c>
      <c r="J22" s="32">
        <f t="shared" si="16"/>
        <v>1</v>
      </c>
      <c r="K22" s="32">
        <f t="shared" si="17"/>
        <v>1.0072529465095195</v>
      </c>
      <c r="L22" s="63"/>
      <c r="M22" s="63"/>
      <c r="N22" s="63"/>
      <c r="O22"/>
      <c r="P22" s="63"/>
      <c r="Q22" s="63"/>
      <c r="R22" s="63"/>
      <c r="S22"/>
      <c r="T22" s="63"/>
      <c r="U22" s="63"/>
      <c r="V22" s="63"/>
      <c r="X22" s="63"/>
      <c r="Y22" s="63"/>
      <c r="Z22" s="63"/>
      <c r="AA22"/>
      <c r="AB22" s="63"/>
      <c r="AC22" s="63"/>
      <c r="AD22" s="63"/>
      <c r="AN22" s="106" t="str">
        <f t="shared" ca="1" si="13"/>
        <v/>
      </c>
      <c r="AP22" s="106" t="str">
        <f t="shared" ca="1" si="14"/>
        <v/>
      </c>
      <c r="AR22" t="str">
        <f t="shared" si="1"/>
        <v>19778</v>
      </c>
      <c r="AS22">
        <f t="shared" si="15"/>
        <v>17</v>
      </c>
      <c r="AT22">
        <f t="shared" ca="1" si="6"/>
        <v>1124</v>
      </c>
      <c r="AU22">
        <f t="shared" ca="1" si="7"/>
        <v>1111</v>
      </c>
      <c r="AV22">
        <f t="shared" ca="1" si="8"/>
        <v>0.66</v>
      </c>
      <c r="AW22">
        <f t="shared" ca="1" si="9"/>
        <v>0</v>
      </c>
      <c r="AY22" s="22">
        <v>28338</v>
      </c>
      <c r="AZ22">
        <v>184.7</v>
      </c>
      <c r="BA22">
        <f t="shared" ca="1" si="3"/>
        <v>1</v>
      </c>
    </row>
    <row r="23" spans="1:53" x14ac:dyDescent="0.25">
      <c r="A23" t="str">
        <f t="shared" si="0"/>
        <v>19779</v>
      </c>
      <c r="B23">
        <f t="shared" si="4"/>
        <v>1977</v>
      </c>
      <c r="C23">
        <f t="shared" si="5"/>
        <v>9</v>
      </c>
      <c r="D23">
        <f t="shared" si="10"/>
        <v>18</v>
      </c>
      <c r="E23" s="64">
        <v>1134</v>
      </c>
      <c r="F23" s="64">
        <v>1119</v>
      </c>
      <c r="G23" s="2">
        <f>G18</f>
        <v>0.66</v>
      </c>
      <c r="J23" s="32">
        <f t="shared" si="16"/>
        <v>1.0088967971530249</v>
      </c>
      <c r="K23" s="32">
        <f t="shared" si="17"/>
        <v>1.0072007200720072</v>
      </c>
      <c r="L23" s="63"/>
      <c r="M23" s="63"/>
      <c r="N23" s="63"/>
      <c r="O23"/>
      <c r="P23" s="63"/>
      <c r="Q23" s="63"/>
      <c r="R23" s="63"/>
      <c r="S23"/>
      <c r="T23" s="63"/>
      <c r="U23" s="63"/>
      <c r="V23" s="63"/>
      <c r="X23" s="63"/>
      <c r="Y23" s="63"/>
      <c r="Z23" s="63"/>
      <c r="AA23"/>
      <c r="AB23" s="63"/>
      <c r="AC23" s="63"/>
      <c r="AD23" s="63"/>
      <c r="AN23" s="106" t="str">
        <f t="shared" ca="1" si="13"/>
        <v/>
      </c>
      <c r="AP23" s="106" t="str">
        <f t="shared" ca="1" si="14"/>
        <v/>
      </c>
      <c r="AR23" t="str">
        <f t="shared" si="1"/>
        <v>19779</v>
      </c>
      <c r="AS23">
        <f t="shared" si="15"/>
        <v>18</v>
      </c>
      <c r="AT23">
        <f t="shared" ca="1" si="6"/>
        <v>1134</v>
      </c>
      <c r="AU23">
        <f t="shared" ca="1" si="7"/>
        <v>1119</v>
      </c>
      <c r="AV23">
        <f t="shared" ca="1" si="8"/>
        <v>0.66</v>
      </c>
      <c r="AW23">
        <f t="shared" ca="1" si="9"/>
        <v>0</v>
      </c>
      <c r="AY23" s="22">
        <v>28369</v>
      </c>
      <c r="AZ23">
        <v>185.7</v>
      </c>
      <c r="BA23">
        <f t="shared" ca="1" si="3"/>
        <v>1</v>
      </c>
    </row>
    <row r="24" spans="1:53" x14ac:dyDescent="0.25">
      <c r="A24" t="str">
        <f t="shared" si="0"/>
        <v>197710</v>
      </c>
      <c r="B24">
        <f t="shared" si="4"/>
        <v>1977</v>
      </c>
      <c r="C24">
        <f t="shared" si="5"/>
        <v>10</v>
      </c>
      <c r="D24">
        <f t="shared" si="10"/>
        <v>19</v>
      </c>
      <c r="E24" s="64">
        <v>1149</v>
      </c>
      <c r="F24" s="64">
        <v>1127</v>
      </c>
      <c r="G24" s="2">
        <f>G18</f>
        <v>0.66</v>
      </c>
      <c r="J24" s="32">
        <f t="shared" si="16"/>
        <v>1.0132275132275133</v>
      </c>
      <c r="K24" s="32">
        <f t="shared" si="17"/>
        <v>1.0071492403932083</v>
      </c>
      <c r="L24" s="63"/>
      <c r="M24" s="63"/>
      <c r="N24" s="63"/>
      <c r="O24"/>
      <c r="P24" s="63"/>
      <c r="Q24" s="63"/>
      <c r="R24" s="63"/>
      <c r="S24"/>
      <c r="T24" s="63"/>
      <c r="U24" s="63"/>
      <c r="V24" s="63"/>
      <c r="X24" s="63"/>
      <c r="Y24" s="63"/>
      <c r="Z24" s="63"/>
      <c r="AA24"/>
      <c r="AB24" s="63"/>
      <c r="AC24" s="63"/>
      <c r="AD24" s="63"/>
      <c r="AN24" s="106" t="str">
        <f t="shared" ca="1" si="13"/>
        <v/>
      </c>
      <c r="AP24" s="106" t="str">
        <f t="shared" ca="1" si="14"/>
        <v/>
      </c>
      <c r="AR24" t="str">
        <f t="shared" si="1"/>
        <v>197710</v>
      </c>
      <c r="AS24">
        <f t="shared" si="15"/>
        <v>19</v>
      </c>
      <c r="AT24">
        <f t="shared" ca="1" si="6"/>
        <v>1149</v>
      </c>
      <c r="AU24">
        <f t="shared" ca="1" si="7"/>
        <v>1127</v>
      </c>
      <c r="AV24">
        <f t="shared" ca="1" si="8"/>
        <v>0.66</v>
      </c>
      <c r="AW24">
        <f t="shared" ca="1" si="9"/>
        <v>0</v>
      </c>
      <c r="AY24" s="22">
        <v>28399</v>
      </c>
      <c r="AZ24">
        <v>186.5</v>
      </c>
      <c r="BA24">
        <f t="shared" ca="1" si="3"/>
        <v>1</v>
      </c>
    </row>
    <row r="25" spans="1:53" x14ac:dyDescent="0.25">
      <c r="A25" t="str">
        <f t="shared" si="0"/>
        <v>197711</v>
      </c>
      <c r="B25">
        <f t="shared" si="4"/>
        <v>1977</v>
      </c>
      <c r="C25">
        <f t="shared" si="5"/>
        <v>11</v>
      </c>
      <c r="D25">
        <f t="shared" si="10"/>
        <v>20</v>
      </c>
      <c r="E25" s="64">
        <v>1160</v>
      </c>
      <c r="F25" s="64">
        <v>1135</v>
      </c>
      <c r="G25" s="2">
        <f>G18</f>
        <v>0.66</v>
      </c>
      <c r="J25" s="32">
        <f t="shared" si="16"/>
        <v>1.009573542210618</v>
      </c>
      <c r="K25" s="32">
        <f t="shared" si="17"/>
        <v>1.0070984915705412</v>
      </c>
      <c r="L25" s="63"/>
      <c r="M25" s="63"/>
      <c r="N25" s="63"/>
      <c r="O25"/>
      <c r="P25" s="63"/>
      <c r="Q25" s="63"/>
      <c r="R25" s="63"/>
      <c r="S25"/>
      <c r="T25" s="63"/>
      <c r="U25" s="63"/>
      <c r="V25" s="63"/>
      <c r="X25" s="63"/>
      <c r="Y25" s="63"/>
      <c r="Z25" s="63"/>
      <c r="AA25"/>
      <c r="AB25" s="63"/>
      <c r="AC25" s="63"/>
      <c r="AD25" s="63"/>
      <c r="AN25" s="106" t="str">
        <f t="shared" ca="1" si="13"/>
        <v/>
      </c>
      <c r="AP25" s="106" t="str">
        <f t="shared" ca="1" si="14"/>
        <v/>
      </c>
      <c r="AR25" t="str">
        <f t="shared" si="1"/>
        <v>197711</v>
      </c>
      <c r="AS25">
        <f t="shared" si="15"/>
        <v>20</v>
      </c>
      <c r="AT25">
        <f t="shared" ca="1" si="6"/>
        <v>1160</v>
      </c>
      <c r="AU25">
        <f t="shared" ca="1" si="7"/>
        <v>1135</v>
      </c>
      <c r="AV25">
        <f t="shared" ca="1" si="8"/>
        <v>0.66</v>
      </c>
      <c r="AW25">
        <f t="shared" ca="1" si="9"/>
        <v>0</v>
      </c>
      <c r="AY25" s="22">
        <v>28430</v>
      </c>
      <c r="AZ25">
        <v>187.4</v>
      </c>
      <c r="BA25">
        <f t="shared" ca="1" si="3"/>
        <v>1</v>
      </c>
    </row>
    <row r="26" spans="1:53" x14ac:dyDescent="0.25">
      <c r="A26" t="str">
        <f t="shared" si="0"/>
        <v>197712</v>
      </c>
      <c r="B26">
        <f t="shared" si="4"/>
        <v>1977</v>
      </c>
      <c r="C26">
        <f t="shared" si="5"/>
        <v>12</v>
      </c>
      <c r="D26">
        <f t="shared" si="10"/>
        <v>21</v>
      </c>
      <c r="E26" s="64">
        <v>1175</v>
      </c>
      <c r="F26" s="64">
        <v>1143</v>
      </c>
      <c r="G26" s="2">
        <f>G18</f>
        <v>0.66</v>
      </c>
      <c r="J26" s="32">
        <f t="shared" si="16"/>
        <v>1.0129310344827587</v>
      </c>
      <c r="K26" s="32">
        <f t="shared" si="17"/>
        <v>1.0070484581497798</v>
      </c>
      <c r="L26" s="63"/>
      <c r="M26" s="63"/>
      <c r="N26" s="63"/>
      <c r="O26"/>
      <c r="P26" s="63"/>
      <c r="Q26" s="63"/>
      <c r="R26" s="63"/>
      <c r="S26"/>
      <c r="T26" s="63"/>
      <c r="U26" s="63"/>
      <c r="V26" s="63"/>
      <c r="X26" s="63"/>
      <c r="Y26" s="63"/>
      <c r="Z26" s="63"/>
      <c r="AA26"/>
      <c r="AB26" s="63"/>
      <c r="AC26" s="63"/>
      <c r="AD26" s="63"/>
      <c r="AN26" s="106" t="str">
        <f t="shared" ca="1" si="13"/>
        <v/>
      </c>
      <c r="AP26" s="106" t="str">
        <f t="shared" ca="1" si="14"/>
        <v/>
      </c>
      <c r="AR26" t="str">
        <f t="shared" si="1"/>
        <v>197712</v>
      </c>
      <c r="AS26">
        <f t="shared" si="15"/>
        <v>21</v>
      </c>
      <c r="AT26">
        <f t="shared" ca="1" si="6"/>
        <v>1175</v>
      </c>
      <c r="AU26">
        <f t="shared" ca="1" si="7"/>
        <v>1143</v>
      </c>
      <c r="AV26">
        <f t="shared" ca="1" si="8"/>
        <v>0.66</v>
      </c>
      <c r="AW26">
        <f t="shared" ca="1" si="9"/>
        <v>0</v>
      </c>
      <c r="AY26" s="22">
        <v>28460</v>
      </c>
      <c r="AZ26">
        <v>188.4</v>
      </c>
      <c r="BA26">
        <f t="shared" ca="1" si="3"/>
        <v>1</v>
      </c>
    </row>
    <row r="27" spans="1:53" x14ac:dyDescent="0.25">
      <c r="A27" t="str">
        <f t="shared" si="0"/>
        <v>19781</v>
      </c>
      <c r="B27">
        <f t="shared" si="4"/>
        <v>1978</v>
      </c>
      <c r="C27">
        <f t="shared" si="5"/>
        <v>1</v>
      </c>
      <c r="D27">
        <f t="shared" si="10"/>
        <v>22</v>
      </c>
      <c r="E27" s="64">
        <v>1180</v>
      </c>
      <c r="F27" s="64">
        <v>1151</v>
      </c>
      <c r="G27" s="2">
        <f>G18</f>
        <v>0.66</v>
      </c>
      <c r="J27" s="32">
        <f t="shared" si="16"/>
        <v>1.0042553191489361</v>
      </c>
      <c r="K27" s="32">
        <f t="shared" si="17"/>
        <v>1.0069991251093613</v>
      </c>
      <c r="L27" s="63"/>
      <c r="M27" s="63"/>
      <c r="N27" s="63"/>
      <c r="O27"/>
      <c r="P27" s="63"/>
      <c r="Q27" s="63"/>
      <c r="R27" s="63"/>
      <c r="S27"/>
      <c r="T27" s="63"/>
      <c r="U27" s="63"/>
      <c r="V27" s="63"/>
      <c r="X27" s="63"/>
      <c r="Y27" s="63"/>
      <c r="Z27" s="63"/>
      <c r="AA27"/>
      <c r="AB27" s="63"/>
      <c r="AC27" s="63"/>
      <c r="AD27" s="63"/>
      <c r="AN27" s="106" t="str">
        <f t="shared" ca="1" si="13"/>
        <v/>
      </c>
      <c r="AP27" s="106" t="str">
        <f t="shared" ca="1" si="14"/>
        <v/>
      </c>
      <c r="AR27" t="str">
        <f t="shared" si="1"/>
        <v>19781</v>
      </c>
      <c r="AS27">
        <f t="shared" si="15"/>
        <v>22</v>
      </c>
      <c r="AT27">
        <f t="shared" ca="1" si="6"/>
        <v>1180</v>
      </c>
      <c r="AU27">
        <f t="shared" ca="1" si="7"/>
        <v>1151</v>
      </c>
      <c r="AV27">
        <f t="shared" ca="1" si="8"/>
        <v>0.66</v>
      </c>
      <c r="AW27">
        <f t="shared" ca="1" si="9"/>
        <v>0</v>
      </c>
      <c r="AY27" s="22">
        <v>28491</v>
      </c>
      <c r="AZ27">
        <v>189.5</v>
      </c>
      <c r="BA27">
        <f t="shared" ca="1" si="3"/>
        <v>1</v>
      </c>
    </row>
    <row r="28" spans="1:53" x14ac:dyDescent="0.25">
      <c r="A28" t="str">
        <f t="shared" si="0"/>
        <v>19782</v>
      </c>
      <c r="B28">
        <f t="shared" si="4"/>
        <v>1978</v>
      </c>
      <c r="C28">
        <f t="shared" si="5"/>
        <v>2</v>
      </c>
      <c r="D28">
        <f t="shared" si="10"/>
        <v>23</v>
      </c>
      <c r="E28" s="64">
        <v>1201</v>
      </c>
      <c r="F28" s="64">
        <v>1158</v>
      </c>
      <c r="G28" s="2">
        <f>G18</f>
        <v>0.66</v>
      </c>
      <c r="J28" s="32">
        <f t="shared" si="16"/>
        <v>1.0177966101694915</v>
      </c>
      <c r="K28" s="32">
        <f t="shared" si="17"/>
        <v>1.0060816681146829</v>
      </c>
      <c r="L28" s="63"/>
      <c r="M28" s="63"/>
      <c r="N28" s="63"/>
      <c r="O28"/>
      <c r="P28" s="63"/>
      <c r="Q28" s="63"/>
      <c r="R28" s="63"/>
      <c r="S28"/>
      <c r="T28" s="63"/>
      <c r="U28" s="63"/>
      <c r="V28" s="63"/>
      <c r="X28" s="63"/>
      <c r="Y28" s="63"/>
      <c r="Z28" s="63"/>
      <c r="AA28"/>
      <c r="AB28" s="63"/>
      <c r="AC28" s="63"/>
      <c r="AD28" s="63"/>
      <c r="AN28" s="106" t="str">
        <f t="shared" ca="1" si="13"/>
        <v/>
      </c>
      <c r="AP28" s="106" t="str">
        <f t="shared" ca="1" si="14"/>
        <v/>
      </c>
      <c r="AR28" t="str">
        <f t="shared" si="1"/>
        <v>19782</v>
      </c>
      <c r="AS28">
        <f t="shared" si="15"/>
        <v>23</v>
      </c>
      <c r="AT28">
        <f t="shared" ca="1" si="6"/>
        <v>1201</v>
      </c>
      <c r="AU28">
        <f t="shared" ca="1" si="7"/>
        <v>1158</v>
      </c>
      <c r="AV28">
        <f t="shared" ca="1" si="8"/>
        <v>0.66</v>
      </c>
      <c r="AW28">
        <f t="shared" ca="1" si="9"/>
        <v>0</v>
      </c>
      <c r="AY28" s="22">
        <v>28522</v>
      </c>
      <c r="AZ28">
        <v>190.6</v>
      </c>
      <c r="BA28">
        <f t="shared" ca="1" si="3"/>
        <v>1</v>
      </c>
    </row>
    <row r="29" spans="1:53" x14ac:dyDescent="0.25">
      <c r="A29" t="str">
        <f t="shared" si="0"/>
        <v>19783</v>
      </c>
      <c r="B29">
        <f t="shared" si="4"/>
        <v>1978</v>
      </c>
      <c r="C29">
        <f t="shared" si="5"/>
        <v>3</v>
      </c>
      <c r="D29">
        <f t="shared" si="10"/>
        <v>24</v>
      </c>
      <c r="E29" s="64">
        <v>1196</v>
      </c>
      <c r="F29" s="64">
        <v>1167</v>
      </c>
      <c r="G29" s="2">
        <f>G18</f>
        <v>0.66</v>
      </c>
      <c r="J29" s="32">
        <f t="shared" si="16"/>
        <v>0.9958368026644463</v>
      </c>
      <c r="K29" s="32">
        <f t="shared" si="17"/>
        <v>1.0077720207253886</v>
      </c>
      <c r="L29" s="63"/>
      <c r="M29" s="63"/>
      <c r="N29" s="63"/>
      <c r="O29"/>
      <c r="P29" s="63"/>
      <c r="Q29" s="63"/>
      <c r="R29" s="63"/>
      <c r="S29"/>
      <c r="T29" s="63"/>
      <c r="U29" s="63"/>
      <c r="V29" s="63"/>
      <c r="X29" s="63"/>
      <c r="Y29" s="63"/>
      <c r="Z29" s="63"/>
      <c r="AA29"/>
      <c r="AB29" s="63"/>
      <c r="AC29" s="63"/>
      <c r="AD29" s="63"/>
      <c r="AN29" s="106" t="str">
        <f t="shared" ca="1" si="13"/>
        <v/>
      </c>
      <c r="AP29" s="106" t="str">
        <f t="shared" ca="1" si="14"/>
        <v/>
      </c>
      <c r="AR29" t="str">
        <f t="shared" si="1"/>
        <v>19783</v>
      </c>
      <c r="AS29">
        <f t="shared" si="15"/>
        <v>24</v>
      </c>
      <c r="AT29">
        <f t="shared" ca="1" si="6"/>
        <v>1196</v>
      </c>
      <c r="AU29">
        <f t="shared" ca="1" si="7"/>
        <v>1167</v>
      </c>
      <c r="AV29">
        <f t="shared" ca="1" si="8"/>
        <v>0.66</v>
      </c>
      <c r="AW29">
        <f t="shared" ca="1" si="9"/>
        <v>0</v>
      </c>
      <c r="AY29" s="22">
        <v>28550</v>
      </c>
      <c r="AZ29">
        <v>191.8</v>
      </c>
      <c r="BA29">
        <f t="shared" ca="1" si="3"/>
        <v>1</v>
      </c>
    </row>
    <row r="30" spans="1:53" x14ac:dyDescent="0.25">
      <c r="A30" t="str">
        <f t="shared" si="0"/>
        <v>19784</v>
      </c>
      <c r="B30">
        <f t="shared" si="4"/>
        <v>1978</v>
      </c>
      <c r="C30">
        <f t="shared" si="5"/>
        <v>4</v>
      </c>
      <c r="D30">
        <f t="shared" si="10"/>
        <v>25</v>
      </c>
      <c r="E30" s="64">
        <v>1232</v>
      </c>
      <c r="F30" s="64">
        <v>1175</v>
      </c>
      <c r="G30" s="2">
        <v>0.67</v>
      </c>
      <c r="J30" s="32">
        <f t="shared" si="16"/>
        <v>1.0301003344481605</v>
      </c>
      <c r="K30" s="32">
        <f t="shared" si="17"/>
        <v>1.0068551842330762</v>
      </c>
      <c r="L30" s="63"/>
      <c r="M30" s="63"/>
      <c r="N30" s="63"/>
      <c r="O30"/>
      <c r="P30" s="63"/>
      <c r="Q30" s="63"/>
      <c r="R30" s="63"/>
      <c r="S30"/>
      <c r="T30" s="63"/>
      <c r="U30" s="63"/>
      <c r="V30" s="63"/>
      <c r="X30" s="63"/>
      <c r="Y30" s="63"/>
      <c r="Z30" s="63"/>
      <c r="AA30"/>
      <c r="AB30" s="63"/>
      <c r="AC30" s="63"/>
      <c r="AD30" s="63"/>
      <c r="AN30" s="106" t="str">
        <f t="shared" ca="1" si="13"/>
        <v/>
      </c>
      <c r="AP30" s="106" t="str">
        <f t="shared" ca="1" si="14"/>
        <v/>
      </c>
      <c r="AR30" t="str">
        <f t="shared" si="1"/>
        <v>19784</v>
      </c>
      <c r="AS30">
        <f t="shared" si="15"/>
        <v>25</v>
      </c>
      <c r="AT30">
        <f t="shared" ca="1" si="6"/>
        <v>1232</v>
      </c>
      <c r="AU30">
        <f t="shared" ca="1" si="7"/>
        <v>1175</v>
      </c>
      <c r="AV30">
        <f t="shared" ca="1" si="8"/>
        <v>0.67</v>
      </c>
      <c r="AW30">
        <f t="shared" ca="1" si="9"/>
        <v>0</v>
      </c>
      <c r="AY30" s="22">
        <v>28581</v>
      </c>
      <c r="AZ30">
        <v>194.6</v>
      </c>
      <c r="BA30">
        <f t="shared" ca="1" si="3"/>
        <v>1</v>
      </c>
    </row>
    <row r="31" spans="1:53" x14ac:dyDescent="0.25">
      <c r="A31" t="str">
        <f t="shared" si="0"/>
        <v>19785</v>
      </c>
      <c r="B31">
        <f t="shared" si="4"/>
        <v>1978</v>
      </c>
      <c r="C31">
        <f t="shared" si="5"/>
        <v>5</v>
      </c>
      <c r="D31">
        <f t="shared" si="10"/>
        <v>26</v>
      </c>
      <c r="E31" s="64">
        <v>1237</v>
      </c>
      <c r="F31" s="64">
        <v>1183</v>
      </c>
      <c r="G31" s="2">
        <f>G30</f>
        <v>0.67</v>
      </c>
      <c r="J31" s="32">
        <f t="shared" si="16"/>
        <v>1.0040584415584415</v>
      </c>
      <c r="K31" s="32">
        <f t="shared" si="17"/>
        <v>1.0068085106382978</v>
      </c>
      <c r="L31" s="63"/>
      <c r="M31" s="63"/>
      <c r="N31" s="63"/>
      <c r="O31"/>
      <c r="P31" s="63"/>
      <c r="Q31" s="63"/>
      <c r="R31" s="63"/>
      <c r="S31"/>
      <c r="T31" s="63"/>
      <c r="U31" s="63"/>
      <c r="V31" s="63"/>
      <c r="X31" s="63"/>
      <c r="Y31" s="63"/>
      <c r="Z31" s="63"/>
      <c r="AA31"/>
      <c r="AB31" s="63"/>
      <c r="AC31" s="63"/>
      <c r="AD31" s="63"/>
      <c r="AN31" s="106" t="str">
        <f t="shared" ca="1" si="13"/>
        <v/>
      </c>
      <c r="AP31" s="106" t="str">
        <f t="shared" ca="1" si="14"/>
        <v/>
      </c>
      <c r="AR31" t="str">
        <f t="shared" si="1"/>
        <v>19785</v>
      </c>
      <c r="AS31">
        <f t="shared" si="15"/>
        <v>26</v>
      </c>
      <c r="AT31">
        <f t="shared" ca="1" si="6"/>
        <v>1237</v>
      </c>
      <c r="AU31">
        <f t="shared" ca="1" si="7"/>
        <v>1183</v>
      </c>
      <c r="AV31">
        <f t="shared" ca="1" si="8"/>
        <v>0.67</v>
      </c>
      <c r="AW31">
        <f t="shared" ca="1" si="9"/>
        <v>0</v>
      </c>
      <c r="AY31" s="22">
        <v>28611</v>
      </c>
      <c r="AZ31">
        <v>195.7</v>
      </c>
      <c r="BA31">
        <f t="shared" ca="1" si="3"/>
        <v>1</v>
      </c>
    </row>
    <row r="32" spans="1:53" x14ac:dyDescent="0.25">
      <c r="A32" t="str">
        <f t="shared" si="0"/>
        <v>19786</v>
      </c>
      <c r="B32">
        <f t="shared" si="4"/>
        <v>1978</v>
      </c>
      <c r="C32">
        <f t="shared" si="5"/>
        <v>6</v>
      </c>
      <c r="D32">
        <f t="shared" si="10"/>
        <v>27</v>
      </c>
      <c r="E32" s="64">
        <v>1278</v>
      </c>
      <c r="F32" s="64">
        <v>1191</v>
      </c>
      <c r="G32" s="2">
        <f>G30</f>
        <v>0.67</v>
      </c>
      <c r="J32" s="32">
        <f t="shared" si="16"/>
        <v>1.0331447049312854</v>
      </c>
      <c r="K32" s="32">
        <f t="shared" si="17"/>
        <v>1.0067624683009297</v>
      </c>
      <c r="L32" s="63"/>
      <c r="M32" s="63"/>
      <c r="N32" s="63"/>
      <c r="O32"/>
      <c r="P32" s="63"/>
      <c r="Q32" s="63"/>
      <c r="R32" s="63"/>
      <c r="S32"/>
      <c r="T32" s="63"/>
      <c r="U32" s="63"/>
      <c r="V32" s="63"/>
      <c r="X32" s="63"/>
      <c r="Y32" s="63"/>
      <c r="Z32" s="63"/>
      <c r="AA32"/>
      <c r="AB32" s="63"/>
      <c r="AC32" s="63"/>
      <c r="AD32" s="63"/>
      <c r="AN32" s="106" t="str">
        <f t="shared" ca="1" si="13"/>
        <v/>
      </c>
      <c r="AP32" s="106" t="str">
        <f t="shared" ca="1" si="14"/>
        <v/>
      </c>
      <c r="AR32" t="str">
        <f t="shared" si="1"/>
        <v>19786</v>
      </c>
      <c r="AS32">
        <f t="shared" si="15"/>
        <v>27</v>
      </c>
      <c r="AT32">
        <f t="shared" ca="1" si="6"/>
        <v>1278</v>
      </c>
      <c r="AU32">
        <f t="shared" ca="1" si="7"/>
        <v>1191</v>
      </c>
      <c r="AV32">
        <f t="shared" ca="1" si="8"/>
        <v>0.67</v>
      </c>
      <c r="AW32">
        <f t="shared" ca="1" si="9"/>
        <v>0</v>
      </c>
      <c r="AY32" s="22">
        <v>28642</v>
      </c>
      <c r="AZ32">
        <v>197.2</v>
      </c>
      <c r="BA32">
        <f t="shared" ca="1" si="3"/>
        <v>1</v>
      </c>
    </row>
    <row r="33" spans="1:53" x14ac:dyDescent="0.25">
      <c r="A33" t="str">
        <f t="shared" si="0"/>
        <v>19787</v>
      </c>
      <c r="B33">
        <f t="shared" si="4"/>
        <v>1978</v>
      </c>
      <c r="C33">
        <f t="shared" si="5"/>
        <v>7</v>
      </c>
      <c r="D33">
        <f t="shared" si="10"/>
        <v>28</v>
      </c>
      <c r="E33" s="64">
        <v>1284</v>
      </c>
      <c r="F33" s="64">
        <v>1200</v>
      </c>
      <c r="G33" s="2">
        <f>G30</f>
        <v>0.67</v>
      </c>
      <c r="J33" s="32">
        <f t="shared" si="16"/>
        <v>1.0046948356807512</v>
      </c>
      <c r="K33" s="32">
        <f t="shared" si="17"/>
        <v>1.0075566750629723</v>
      </c>
      <c r="L33" s="63"/>
      <c r="M33" s="63"/>
      <c r="N33" s="63"/>
      <c r="O33"/>
      <c r="P33" s="63"/>
      <c r="Q33" s="63"/>
      <c r="R33" s="63"/>
      <c r="S33"/>
      <c r="T33" s="63"/>
      <c r="U33" s="63"/>
      <c r="V33" s="63"/>
      <c r="X33" s="63"/>
      <c r="Y33" s="63"/>
      <c r="Z33" s="63"/>
      <c r="AA33"/>
      <c r="AB33" s="63"/>
      <c r="AC33" s="63"/>
      <c r="AD33" s="63"/>
      <c r="AN33" s="106" t="str">
        <f t="shared" ca="1" si="13"/>
        <v/>
      </c>
      <c r="AP33" s="106" t="str">
        <f t="shared" ca="1" si="14"/>
        <v/>
      </c>
      <c r="AR33" t="str">
        <f t="shared" si="1"/>
        <v>19787</v>
      </c>
      <c r="AS33">
        <f t="shared" si="15"/>
        <v>28</v>
      </c>
      <c r="AT33">
        <f t="shared" ca="1" si="6"/>
        <v>1284</v>
      </c>
      <c r="AU33">
        <f t="shared" ca="1" si="7"/>
        <v>1200</v>
      </c>
      <c r="AV33">
        <f t="shared" ca="1" si="8"/>
        <v>0.67</v>
      </c>
      <c r="AW33">
        <f t="shared" ca="1" si="9"/>
        <v>0</v>
      </c>
      <c r="AY33" s="22">
        <v>28672</v>
      </c>
      <c r="AZ33">
        <v>198.1</v>
      </c>
      <c r="BA33">
        <f t="shared" ca="1" si="3"/>
        <v>1</v>
      </c>
    </row>
    <row r="34" spans="1:53" x14ac:dyDescent="0.25">
      <c r="A34" t="str">
        <f t="shared" si="0"/>
        <v>19788</v>
      </c>
      <c r="B34">
        <f t="shared" si="4"/>
        <v>1978</v>
      </c>
      <c r="C34">
        <f t="shared" si="5"/>
        <v>8</v>
      </c>
      <c r="D34">
        <f t="shared" si="10"/>
        <v>29</v>
      </c>
      <c r="E34" s="64">
        <v>1278</v>
      </c>
      <c r="F34" s="64">
        <v>1208</v>
      </c>
      <c r="G34" s="2">
        <f>G30</f>
        <v>0.67</v>
      </c>
      <c r="J34" s="32">
        <f t="shared" si="16"/>
        <v>0.99532710280373837</v>
      </c>
      <c r="K34" s="32">
        <f t="shared" si="17"/>
        <v>1.0066666666666666</v>
      </c>
      <c r="L34" s="63"/>
      <c r="M34" s="63"/>
      <c r="N34" s="63"/>
      <c r="O34"/>
      <c r="P34" s="63"/>
      <c r="Q34" s="63"/>
      <c r="R34" s="63"/>
      <c r="S34"/>
      <c r="T34" s="63"/>
      <c r="U34" s="63"/>
      <c r="V34" s="63"/>
      <c r="X34" s="63"/>
      <c r="Y34" s="63"/>
      <c r="Z34" s="63"/>
      <c r="AA34"/>
      <c r="AB34" s="63"/>
      <c r="AC34" s="63"/>
      <c r="AD34" s="63"/>
      <c r="AN34" s="106" t="str">
        <f t="shared" ca="1" si="13"/>
        <v/>
      </c>
      <c r="AP34" s="106" t="str">
        <f t="shared" ca="1" si="14"/>
        <v/>
      </c>
      <c r="AR34" t="str">
        <f t="shared" si="1"/>
        <v>19788</v>
      </c>
      <c r="AS34">
        <f t="shared" si="15"/>
        <v>29</v>
      </c>
      <c r="AT34">
        <f t="shared" ca="1" si="6"/>
        <v>1278</v>
      </c>
      <c r="AU34">
        <f t="shared" ca="1" si="7"/>
        <v>1208</v>
      </c>
      <c r="AV34">
        <f t="shared" ca="1" si="8"/>
        <v>0.67</v>
      </c>
      <c r="AW34">
        <f t="shared" ca="1" si="9"/>
        <v>0</v>
      </c>
      <c r="AY34" s="22">
        <v>28703</v>
      </c>
      <c r="AZ34">
        <v>199.4</v>
      </c>
      <c r="BA34">
        <f t="shared" ca="1" si="3"/>
        <v>1</v>
      </c>
    </row>
    <row r="35" spans="1:53" x14ac:dyDescent="0.25">
      <c r="A35" t="str">
        <f t="shared" si="0"/>
        <v>19789</v>
      </c>
      <c r="B35">
        <f t="shared" si="4"/>
        <v>1978</v>
      </c>
      <c r="C35">
        <f t="shared" si="5"/>
        <v>9</v>
      </c>
      <c r="D35">
        <f t="shared" si="10"/>
        <v>30</v>
      </c>
      <c r="E35" s="64">
        <v>1304</v>
      </c>
      <c r="F35" s="64">
        <v>1217</v>
      </c>
      <c r="G35" s="2">
        <f>G30</f>
        <v>0.67</v>
      </c>
      <c r="J35" s="32">
        <f t="shared" si="16"/>
        <v>1.0203442879499218</v>
      </c>
      <c r="K35" s="32">
        <f t="shared" si="17"/>
        <v>1.0074503311258278</v>
      </c>
      <c r="L35" s="63"/>
      <c r="M35" s="63"/>
      <c r="N35" s="63"/>
      <c r="O35"/>
      <c r="P35" s="63"/>
      <c r="Q35" s="63"/>
      <c r="R35" s="63"/>
      <c r="S35"/>
      <c r="T35" s="63"/>
      <c r="U35" s="63"/>
      <c r="V35" s="63"/>
      <c r="X35" s="63"/>
      <c r="Y35" s="63"/>
      <c r="Z35" s="63"/>
      <c r="AA35"/>
      <c r="AB35" s="63"/>
      <c r="AC35" s="63"/>
      <c r="AD35" s="63"/>
      <c r="AN35" s="106" t="str">
        <f t="shared" ca="1" si="13"/>
        <v/>
      </c>
      <c r="AP35" s="106" t="str">
        <f t="shared" ca="1" si="14"/>
        <v/>
      </c>
      <c r="AR35" t="str">
        <f t="shared" si="1"/>
        <v>19789</v>
      </c>
      <c r="AS35">
        <f t="shared" si="15"/>
        <v>30</v>
      </c>
      <c r="AT35">
        <f t="shared" ca="1" si="6"/>
        <v>1304</v>
      </c>
      <c r="AU35">
        <f t="shared" ca="1" si="7"/>
        <v>1217</v>
      </c>
      <c r="AV35">
        <f t="shared" ca="1" si="8"/>
        <v>0.67</v>
      </c>
      <c r="AW35">
        <f t="shared" ca="1" si="9"/>
        <v>0</v>
      </c>
      <c r="AY35" s="22">
        <v>28734</v>
      </c>
      <c r="AZ35">
        <v>200.2</v>
      </c>
      <c r="BA35">
        <f t="shared" ca="1" si="3"/>
        <v>1</v>
      </c>
    </row>
    <row r="36" spans="1:53" x14ac:dyDescent="0.25">
      <c r="A36" t="str">
        <f t="shared" si="0"/>
        <v>197810</v>
      </c>
      <c r="B36">
        <f t="shared" si="4"/>
        <v>1978</v>
      </c>
      <c r="C36">
        <f t="shared" si="5"/>
        <v>10</v>
      </c>
      <c r="D36">
        <f t="shared" si="10"/>
        <v>31</v>
      </c>
      <c r="E36" s="64">
        <v>1320</v>
      </c>
      <c r="F36" s="64">
        <v>1225</v>
      </c>
      <c r="G36" s="2">
        <f>G30</f>
        <v>0.67</v>
      </c>
      <c r="J36" s="32">
        <f t="shared" si="16"/>
        <v>1.0122699386503067</v>
      </c>
      <c r="K36" s="32">
        <f t="shared" si="17"/>
        <v>1.0065735414954806</v>
      </c>
      <c r="L36" s="63"/>
      <c r="M36" s="63"/>
      <c r="N36" s="63"/>
      <c r="O36"/>
      <c r="P36" s="63"/>
      <c r="Q36" s="63"/>
      <c r="R36" s="63"/>
      <c r="S36"/>
      <c r="T36" s="63"/>
      <c r="U36" s="63"/>
      <c r="V36" s="63"/>
      <c r="X36" s="63"/>
      <c r="Y36" s="63"/>
      <c r="Z36" s="63"/>
      <c r="AA36"/>
      <c r="AB36" s="63"/>
      <c r="AC36" s="63"/>
      <c r="AD36" s="63"/>
      <c r="AN36" s="106" t="str">
        <f t="shared" ca="1" si="13"/>
        <v/>
      </c>
      <c r="AP36" s="106" t="str">
        <f t="shared" ca="1" si="14"/>
        <v/>
      </c>
      <c r="AR36" t="str">
        <f t="shared" si="1"/>
        <v>197810</v>
      </c>
      <c r="AS36">
        <f t="shared" si="15"/>
        <v>31</v>
      </c>
      <c r="AT36">
        <f t="shared" ca="1" si="6"/>
        <v>1320</v>
      </c>
      <c r="AU36">
        <f t="shared" ca="1" si="7"/>
        <v>1225</v>
      </c>
      <c r="AV36">
        <f t="shared" ca="1" si="8"/>
        <v>0.67</v>
      </c>
      <c r="AW36">
        <f t="shared" ca="1" si="9"/>
        <v>0</v>
      </c>
      <c r="AY36" s="22">
        <v>28764</v>
      </c>
      <c r="AZ36">
        <v>201.1</v>
      </c>
      <c r="BA36">
        <f t="shared" ca="1" si="3"/>
        <v>1</v>
      </c>
    </row>
    <row r="37" spans="1:53" x14ac:dyDescent="0.25">
      <c r="A37" t="str">
        <f t="shared" si="0"/>
        <v>197811</v>
      </c>
      <c r="B37">
        <f t="shared" si="4"/>
        <v>1978</v>
      </c>
      <c r="C37">
        <f t="shared" si="5"/>
        <v>11</v>
      </c>
      <c r="D37">
        <f t="shared" si="10"/>
        <v>32</v>
      </c>
      <c r="E37" s="64">
        <v>1320</v>
      </c>
      <c r="F37" s="64">
        <v>1234</v>
      </c>
      <c r="G37" s="2">
        <f>G30</f>
        <v>0.67</v>
      </c>
      <c r="J37" s="32">
        <f t="shared" si="16"/>
        <v>1</v>
      </c>
      <c r="K37" s="32">
        <f t="shared" si="17"/>
        <v>1.0073469387755103</v>
      </c>
      <c r="L37" s="63"/>
      <c r="M37" s="63"/>
      <c r="N37" s="63"/>
      <c r="O37"/>
      <c r="P37" s="63"/>
      <c r="Q37" s="63"/>
      <c r="R37" s="63"/>
      <c r="S37"/>
      <c r="T37" s="63"/>
      <c r="U37" s="63"/>
      <c r="V37" s="63"/>
      <c r="X37" s="63"/>
      <c r="Y37" s="63"/>
      <c r="Z37" s="63"/>
      <c r="AA37"/>
      <c r="AB37" s="63"/>
      <c r="AC37" s="63"/>
      <c r="AD37" s="63"/>
      <c r="AN37" s="106" t="str">
        <f t="shared" ca="1" si="13"/>
        <v/>
      </c>
      <c r="AP37" s="106" t="str">
        <f t="shared" ca="1" si="14"/>
        <v/>
      </c>
      <c r="AR37" t="str">
        <f t="shared" si="1"/>
        <v>197811</v>
      </c>
      <c r="AS37">
        <f t="shared" si="15"/>
        <v>32</v>
      </c>
      <c r="AT37">
        <f t="shared" ca="1" si="6"/>
        <v>1320</v>
      </c>
      <c r="AU37">
        <f t="shared" ca="1" si="7"/>
        <v>1234</v>
      </c>
      <c r="AV37">
        <f t="shared" ca="1" si="8"/>
        <v>0.67</v>
      </c>
      <c r="AW37">
        <f t="shared" ca="1" si="9"/>
        <v>0</v>
      </c>
      <c r="AY37" s="22">
        <v>28795</v>
      </c>
      <c r="AZ37">
        <v>202.5</v>
      </c>
      <c r="BA37">
        <f t="shared" ca="1" si="3"/>
        <v>1</v>
      </c>
    </row>
    <row r="38" spans="1:53" x14ac:dyDescent="0.25">
      <c r="A38" t="str">
        <f t="shared" si="0"/>
        <v>197812</v>
      </c>
      <c r="B38">
        <f t="shared" si="4"/>
        <v>1978</v>
      </c>
      <c r="C38">
        <f t="shared" si="5"/>
        <v>12</v>
      </c>
      <c r="D38">
        <f t="shared" si="10"/>
        <v>33</v>
      </c>
      <c r="E38" s="64">
        <v>1330</v>
      </c>
      <c r="F38" s="64">
        <v>1243</v>
      </c>
      <c r="G38" s="2">
        <f>G30</f>
        <v>0.67</v>
      </c>
      <c r="J38" s="32">
        <f t="shared" si="16"/>
        <v>1.0075757575757576</v>
      </c>
      <c r="K38" s="32">
        <f t="shared" si="17"/>
        <v>1.0072933549432739</v>
      </c>
      <c r="L38" s="63"/>
      <c r="M38" s="63"/>
      <c r="N38" s="63"/>
      <c r="O38"/>
      <c r="P38" s="63"/>
      <c r="Q38" s="63"/>
      <c r="R38" s="63"/>
      <c r="S38"/>
      <c r="T38" s="63"/>
      <c r="U38" s="63"/>
      <c r="V38" s="63"/>
      <c r="X38" s="63"/>
      <c r="Y38" s="63"/>
      <c r="Z38" s="63"/>
      <c r="AA38"/>
      <c r="AB38" s="63"/>
      <c r="AC38" s="63"/>
      <c r="AD38" s="63"/>
      <c r="AN38" s="106" t="str">
        <f t="shared" ca="1" si="13"/>
        <v/>
      </c>
      <c r="AP38" s="106" t="str">
        <f t="shared" ca="1" si="14"/>
        <v/>
      </c>
      <c r="AR38" t="str">
        <f t="shared" si="1"/>
        <v>197812</v>
      </c>
      <c r="AS38">
        <f t="shared" si="15"/>
        <v>33</v>
      </c>
      <c r="AT38">
        <f t="shared" ca="1" si="6"/>
        <v>1330</v>
      </c>
      <c r="AU38">
        <f t="shared" ca="1" si="7"/>
        <v>1243</v>
      </c>
      <c r="AV38">
        <f t="shared" ca="1" si="8"/>
        <v>0.67</v>
      </c>
      <c r="AW38">
        <f t="shared" ca="1" si="9"/>
        <v>0</v>
      </c>
      <c r="AY38" s="22">
        <v>28825</v>
      </c>
      <c r="AZ38">
        <v>204.2</v>
      </c>
      <c r="BA38">
        <f t="shared" ca="1" si="3"/>
        <v>1</v>
      </c>
    </row>
    <row r="39" spans="1:53" x14ac:dyDescent="0.25">
      <c r="A39" t="str">
        <f t="shared" si="0"/>
        <v>19791</v>
      </c>
      <c r="B39">
        <f t="shared" si="4"/>
        <v>1979</v>
      </c>
      <c r="C39">
        <f t="shared" si="5"/>
        <v>1</v>
      </c>
      <c r="D39">
        <f t="shared" si="10"/>
        <v>34</v>
      </c>
      <c r="E39" s="64">
        <v>1320</v>
      </c>
      <c r="F39" s="64">
        <v>1252</v>
      </c>
      <c r="G39" s="2">
        <f>G30</f>
        <v>0.67</v>
      </c>
      <c r="J39" s="32">
        <f t="shared" si="16"/>
        <v>0.99248120300751874</v>
      </c>
      <c r="K39" s="32">
        <f t="shared" si="17"/>
        <v>1.0072405470635559</v>
      </c>
      <c r="L39" s="63"/>
      <c r="M39" s="63"/>
      <c r="N39" s="63"/>
      <c r="O39"/>
      <c r="P39" s="63"/>
      <c r="Q39" s="63"/>
      <c r="R39" s="63"/>
      <c r="S39"/>
      <c r="T39" s="63"/>
      <c r="U39" s="63"/>
      <c r="V39" s="63"/>
      <c r="X39" s="63"/>
      <c r="Y39" s="63"/>
      <c r="Z39" s="63"/>
      <c r="AA39"/>
      <c r="AB39" s="63"/>
      <c r="AC39" s="63"/>
      <c r="AD39" s="63"/>
      <c r="AN39" s="106" t="str">
        <f t="shared" ca="1" si="13"/>
        <v/>
      </c>
      <c r="AP39" s="106" t="str">
        <f t="shared" ca="1" si="14"/>
        <v/>
      </c>
      <c r="AR39" t="str">
        <f t="shared" si="1"/>
        <v>19791</v>
      </c>
      <c r="AS39">
        <f t="shared" si="15"/>
        <v>34</v>
      </c>
      <c r="AT39">
        <f t="shared" ca="1" si="6"/>
        <v>1320</v>
      </c>
      <c r="AU39">
        <f t="shared" ca="1" si="7"/>
        <v>1252</v>
      </c>
      <c r="AV39">
        <f t="shared" ca="1" si="8"/>
        <v>0.67</v>
      </c>
      <c r="AW39">
        <f t="shared" ca="1" si="9"/>
        <v>0</v>
      </c>
      <c r="AY39" s="22">
        <v>28856</v>
      </c>
      <c r="AZ39">
        <v>207.2</v>
      </c>
      <c r="BA39">
        <f t="shared" ca="1" si="3"/>
        <v>1</v>
      </c>
    </row>
    <row r="40" spans="1:53" x14ac:dyDescent="0.25">
      <c r="A40" t="str">
        <f t="shared" si="0"/>
        <v>19792</v>
      </c>
      <c r="B40">
        <f t="shared" si="4"/>
        <v>1979</v>
      </c>
      <c r="C40">
        <f t="shared" si="5"/>
        <v>2</v>
      </c>
      <c r="D40">
        <f t="shared" si="10"/>
        <v>35</v>
      </c>
      <c r="E40" s="64">
        <v>1376</v>
      </c>
      <c r="F40" s="64">
        <v>1259</v>
      </c>
      <c r="G40" s="2">
        <f>G30</f>
        <v>0.67</v>
      </c>
      <c r="J40" s="32">
        <f t="shared" si="16"/>
        <v>1.0424242424242425</v>
      </c>
      <c r="K40" s="32">
        <f t="shared" si="17"/>
        <v>1.005591054313099</v>
      </c>
      <c r="L40" s="63"/>
      <c r="M40" s="63"/>
      <c r="N40" s="63"/>
      <c r="O40"/>
      <c r="P40" s="63"/>
      <c r="Q40" s="63"/>
      <c r="R40" s="63"/>
      <c r="S40"/>
      <c r="T40" s="63"/>
      <c r="U40" s="63"/>
      <c r="V40" s="63"/>
      <c r="X40" s="63"/>
      <c r="Y40" s="63"/>
      <c r="Z40" s="63"/>
      <c r="AA40"/>
      <c r="AB40" s="63"/>
      <c r="AC40" s="63"/>
      <c r="AD40" s="63"/>
      <c r="AN40" s="106" t="str">
        <f t="shared" ca="1" si="13"/>
        <v/>
      </c>
      <c r="AP40" s="106" t="str">
        <f t="shared" ca="1" si="14"/>
        <v/>
      </c>
      <c r="AR40" t="str">
        <f t="shared" si="1"/>
        <v>19792</v>
      </c>
      <c r="AS40">
        <f t="shared" si="15"/>
        <v>35</v>
      </c>
      <c r="AT40">
        <f t="shared" ca="1" si="6"/>
        <v>1376</v>
      </c>
      <c r="AU40">
        <f t="shared" ca="1" si="7"/>
        <v>1259</v>
      </c>
      <c r="AV40">
        <f t="shared" ca="1" si="8"/>
        <v>0.67</v>
      </c>
      <c r="AW40">
        <f t="shared" ca="1" si="9"/>
        <v>0</v>
      </c>
      <c r="AY40" s="22">
        <v>28887</v>
      </c>
      <c r="AZ40">
        <v>208.9</v>
      </c>
      <c r="BA40">
        <f t="shared" ca="1" si="3"/>
        <v>1</v>
      </c>
    </row>
    <row r="41" spans="1:53" x14ac:dyDescent="0.25">
      <c r="A41" t="str">
        <f t="shared" si="0"/>
        <v>19793</v>
      </c>
      <c r="B41">
        <f t="shared" si="4"/>
        <v>1979</v>
      </c>
      <c r="C41">
        <f t="shared" si="5"/>
        <v>3</v>
      </c>
      <c r="D41">
        <f t="shared" si="10"/>
        <v>36</v>
      </c>
      <c r="E41" s="64">
        <v>1376</v>
      </c>
      <c r="F41" s="64">
        <v>1268</v>
      </c>
      <c r="G41" s="2">
        <f>G30</f>
        <v>0.67</v>
      </c>
      <c r="J41" s="32">
        <f t="shared" si="16"/>
        <v>1</v>
      </c>
      <c r="K41" s="32">
        <f t="shared" si="17"/>
        <v>1.0071485305798253</v>
      </c>
      <c r="L41" s="63"/>
      <c r="M41" s="63"/>
      <c r="N41" s="63"/>
      <c r="O41"/>
      <c r="P41" s="63"/>
      <c r="Q41" s="63"/>
      <c r="R41" s="63"/>
      <c r="S41"/>
      <c r="T41" s="63"/>
      <c r="U41" s="63"/>
      <c r="V41" s="63"/>
      <c r="X41" s="63"/>
      <c r="Y41" s="63"/>
      <c r="Z41" s="63"/>
      <c r="AA41"/>
      <c r="AB41" s="63"/>
      <c r="AC41" s="63"/>
      <c r="AD41" s="63"/>
      <c r="AN41" s="106" t="str">
        <f t="shared" ca="1" si="13"/>
        <v/>
      </c>
      <c r="AP41" s="106" t="str">
        <f t="shared" ca="1" si="14"/>
        <v/>
      </c>
      <c r="AR41" t="str">
        <f t="shared" si="1"/>
        <v>19793</v>
      </c>
      <c r="AS41">
        <f t="shared" si="15"/>
        <v>36</v>
      </c>
      <c r="AT41">
        <f t="shared" ca="1" si="6"/>
        <v>1376</v>
      </c>
      <c r="AU41">
        <f t="shared" ca="1" si="7"/>
        <v>1268</v>
      </c>
      <c r="AV41">
        <f t="shared" ca="1" si="8"/>
        <v>0.67</v>
      </c>
      <c r="AW41">
        <f t="shared" ca="1" si="9"/>
        <v>0</v>
      </c>
      <c r="AY41" s="22">
        <v>28915</v>
      </c>
      <c r="AZ41">
        <v>210.6</v>
      </c>
      <c r="BA41">
        <f t="shared" ca="1" si="3"/>
        <v>1</v>
      </c>
    </row>
    <row r="42" spans="1:53" x14ac:dyDescent="0.25">
      <c r="A42" t="str">
        <f t="shared" si="0"/>
        <v>19794</v>
      </c>
      <c r="B42">
        <f t="shared" si="4"/>
        <v>1979</v>
      </c>
      <c r="C42">
        <f t="shared" si="5"/>
        <v>4</v>
      </c>
      <c r="D42">
        <f t="shared" si="10"/>
        <v>37</v>
      </c>
      <c r="E42" s="64">
        <v>1397</v>
      </c>
      <c r="F42" s="64">
        <v>1277</v>
      </c>
      <c r="G42" s="2">
        <v>0.7</v>
      </c>
      <c r="J42" s="32">
        <f t="shared" si="16"/>
        <v>1.0152616279069768</v>
      </c>
      <c r="K42" s="32">
        <f t="shared" si="17"/>
        <v>1.0070977917981072</v>
      </c>
      <c r="L42" s="63"/>
      <c r="M42" s="63"/>
      <c r="N42" s="63"/>
      <c r="O42"/>
      <c r="P42" s="63"/>
      <c r="Q42" s="63"/>
      <c r="R42" s="63"/>
      <c r="S42"/>
      <c r="T42" s="63"/>
      <c r="U42" s="63"/>
      <c r="V42" s="63"/>
      <c r="X42" s="63"/>
      <c r="Y42" s="63"/>
      <c r="Z42" s="63"/>
      <c r="AA42"/>
      <c r="AB42" s="63"/>
      <c r="AC42" s="63"/>
      <c r="AD42" s="63"/>
      <c r="AN42" s="106" t="str">
        <f t="shared" ca="1" si="13"/>
        <v/>
      </c>
      <c r="AP42" s="106" t="str">
        <f t="shared" ca="1" si="14"/>
        <v/>
      </c>
      <c r="AR42" t="str">
        <f t="shared" si="1"/>
        <v>19794</v>
      </c>
      <c r="AS42">
        <f t="shared" si="15"/>
        <v>37</v>
      </c>
      <c r="AT42">
        <f t="shared" ca="1" si="6"/>
        <v>1397</v>
      </c>
      <c r="AU42">
        <f t="shared" ca="1" si="7"/>
        <v>1277</v>
      </c>
      <c r="AV42">
        <f t="shared" ca="1" si="8"/>
        <v>0.7</v>
      </c>
      <c r="AW42">
        <f t="shared" ca="1" si="9"/>
        <v>0</v>
      </c>
      <c r="AY42" s="22">
        <v>28946</v>
      </c>
      <c r="AZ42">
        <v>214.2</v>
      </c>
      <c r="BA42">
        <f t="shared" ca="1" si="3"/>
        <v>1</v>
      </c>
    </row>
    <row r="43" spans="1:53" x14ac:dyDescent="0.25">
      <c r="A43" t="str">
        <f t="shared" si="0"/>
        <v>19795</v>
      </c>
      <c r="B43">
        <f t="shared" si="4"/>
        <v>1979</v>
      </c>
      <c r="C43">
        <f t="shared" si="5"/>
        <v>5</v>
      </c>
      <c r="D43">
        <f t="shared" si="10"/>
        <v>38</v>
      </c>
      <c r="E43" s="64">
        <v>1407</v>
      </c>
      <c r="F43" s="64">
        <v>1285</v>
      </c>
      <c r="G43" s="2">
        <f>G42</f>
        <v>0.7</v>
      </c>
      <c r="J43" s="32">
        <f t="shared" si="16"/>
        <v>1.0071581961345741</v>
      </c>
      <c r="K43" s="32">
        <f t="shared" si="17"/>
        <v>1.0062646828504307</v>
      </c>
      <c r="L43" s="63"/>
      <c r="M43" s="63"/>
      <c r="N43" s="63"/>
      <c r="O43"/>
      <c r="P43" s="63"/>
      <c r="Q43" s="63"/>
      <c r="R43" s="63"/>
      <c r="S43"/>
      <c r="T43" s="63"/>
      <c r="U43" s="63"/>
      <c r="V43" s="63"/>
      <c r="X43" s="63"/>
      <c r="Y43" s="63"/>
      <c r="Z43" s="63"/>
      <c r="AA43"/>
      <c r="AB43" s="63"/>
      <c r="AC43" s="63"/>
      <c r="AD43" s="63"/>
      <c r="AN43" s="106" t="str">
        <f t="shared" ca="1" si="13"/>
        <v/>
      </c>
      <c r="AP43" s="106" t="str">
        <f t="shared" ca="1" si="14"/>
        <v/>
      </c>
      <c r="AR43" t="str">
        <f t="shared" si="1"/>
        <v>19795</v>
      </c>
      <c r="AS43">
        <f t="shared" si="15"/>
        <v>38</v>
      </c>
      <c r="AT43">
        <f t="shared" ca="1" si="6"/>
        <v>1407</v>
      </c>
      <c r="AU43">
        <f t="shared" ca="1" si="7"/>
        <v>1285</v>
      </c>
      <c r="AV43">
        <f t="shared" ca="1" si="8"/>
        <v>0.7</v>
      </c>
      <c r="AW43">
        <f t="shared" ca="1" si="9"/>
        <v>0</v>
      </c>
      <c r="AY43" s="22">
        <v>28976</v>
      </c>
      <c r="AZ43">
        <v>215.9</v>
      </c>
      <c r="BA43">
        <f t="shared" ca="1" si="3"/>
        <v>1</v>
      </c>
    </row>
    <row r="44" spans="1:53" x14ac:dyDescent="0.25">
      <c r="A44" t="str">
        <f t="shared" si="0"/>
        <v>19796</v>
      </c>
      <c r="B44">
        <f t="shared" si="4"/>
        <v>1979</v>
      </c>
      <c r="C44">
        <f t="shared" si="5"/>
        <v>6</v>
      </c>
      <c r="D44">
        <f t="shared" si="10"/>
        <v>39</v>
      </c>
      <c r="E44" s="64">
        <v>1448</v>
      </c>
      <c r="F44" s="64">
        <v>1294</v>
      </c>
      <c r="G44" s="2">
        <f>G42</f>
        <v>0.7</v>
      </c>
      <c r="J44" s="32">
        <f t="shared" si="16"/>
        <v>1.0291400142146412</v>
      </c>
      <c r="K44" s="32">
        <f t="shared" si="17"/>
        <v>1.0070038910505836</v>
      </c>
      <c r="L44" s="63"/>
      <c r="M44" s="63"/>
      <c r="N44" s="63"/>
      <c r="O44"/>
      <c r="P44" s="63"/>
      <c r="Q44" s="63"/>
      <c r="R44" s="63"/>
      <c r="S44"/>
      <c r="T44" s="63"/>
      <c r="U44" s="63"/>
      <c r="V44" s="63"/>
      <c r="X44" s="63"/>
      <c r="Y44" s="63"/>
      <c r="Z44" s="63"/>
      <c r="AA44"/>
      <c r="AB44" s="63"/>
      <c r="AC44" s="63"/>
      <c r="AD44" s="63"/>
      <c r="AN44" s="106" t="str">
        <f t="shared" ca="1" si="13"/>
        <v/>
      </c>
      <c r="AP44" s="106" t="str">
        <f t="shared" ca="1" si="14"/>
        <v/>
      </c>
      <c r="AR44" t="str">
        <f t="shared" si="1"/>
        <v>19796</v>
      </c>
      <c r="AS44">
        <f t="shared" si="15"/>
        <v>39</v>
      </c>
      <c r="AT44">
        <f t="shared" ca="1" si="6"/>
        <v>1448</v>
      </c>
      <c r="AU44">
        <f t="shared" ca="1" si="7"/>
        <v>1294</v>
      </c>
      <c r="AV44">
        <f t="shared" ca="1" si="8"/>
        <v>0.7</v>
      </c>
      <c r="AW44">
        <f t="shared" ca="1" si="9"/>
        <v>0</v>
      </c>
      <c r="AY44" s="22">
        <v>29007</v>
      </c>
      <c r="AZ44">
        <v>219.6</v>
      </c>
      <c r="BA44">
        <f t="shared" ca="1" si="3"/>
        <v>1</v>
      </c>
    </row>
    <row r="45" spans="1:53" x14ac:dyDescent="0.25">
      <c r="A45" t="str">
        <f t="shared" si="0"/>
        <v>19797</v>
      </c>
      <c r="B45">
        <f t="shared" si="4"/>
        <v>1979</v>
      </c>
      <c r="C45">
        <f t="shared" si="5"/>
        <v>7</v>
      </c>
      <c r="D45">
        <f t="shared" si="10"/>
        <v>40</v>
      </c>
      <c r="E45" s="64">
        <v>1490</v>
      </c>
      <c r="F45" s="64">
        <v>1303</v>
      </c>
      <c r="G45" s="2">
        <f>G42</f>
        <v>0.7</v>
      </c>
      <c r="J45" s="32">
        <f t="shared" si="16"/>
        <v>1.0290055248618784</v>
      </c>
      <c r="K45" s="32">
        <f t="shared" si="17"/>
        <v>1.0069551777434311</v>
      </c>
      <c r="L45" s="63"/>
      <c r="M45" s="63"/>
      <c r="N45" s="63"/>
      <c r="O45"/>
      <c r="P45" s="63"/>
      <c r="Q45" s="63"/>
      <c r="R45" s="63"/>
      <c r="S45"/>
      <c r="T45" s="63"/>
      <c r="U45" s="63"/>
      <c r="V45" s="63"/>
      <c r="X45" s="63"/>
      <c r="Y45" s="63"/>
      <c r="Z45" s="63"/>
      <c r="AA45"/>
      <c r="AB45" s="63"/>
      <c r="AC45" s="63"/>
      <c r="AD45" s="63"/>
      <c r="AN45" s="106" t="str">
        <f t="shared" ca="1" si="13"/>
        <v/>
      </c>
      <c r="AP45" s="106" t="str">
        <f t="shared" ca="1" si="14"/>
        <v/>
      </c>
      <c r="AR45" t="str">
        <f t="shared" si="1"/>
        <v>19797</v>
      </c>
      <c r="AS45">
        <f t="shared" si="15"/>
        <v>40</v>
      </c>
      <c r="AT45">
        <f t="shared" ca="1" si="6"/>
        <v>1490</v>
      </c>
      <c r="AU45">
        <f t="shared" ca="1" si="7"/>
        <v>1303</v>
      </c>
      <c r="AV45">
        <f t="shared" ca="1" si="8"/>
        <v>0.7</v>
      </c>
      <c r="AW45">
        <f t="shared" ca="1" si="9"/>
        <v>0</v>
      </c>
      <c r="AY45" s="22">
        <v>29037</v>
      </c>
      <c r="AZ45">
        <v>229.1</v>
      </c>
      <c r="BA45">
        <f t="shared" ca="1" si="3"/>
        <v>1</v>
      </c>
    </row>
    <row r="46" spans="1:53" x14ac:dyDescent="0.25">
      <c r="A46" t="str">
        <f t="shared" si="0"/>
        <v>19798</v>
      </c>
      <c r="B46">
        <f t="shared" si="4"/>
        <v>1979</v>
      </c>
      <c r="C46">
        <f t="shared" si="5"/>
        <v>8</v>
      </c>
      <c r="D46">
        <f t="shared" si="10"/>
        <v>41</v>
      </c>
      <c r="E46" s="64">
        <v>1490</v>
      </c>
      <c r="F46" s="64">
        <v>1312</v>
      </c>
      <c r="G46" s="2">
        <f>G42</f>
        <v>0.7</v>
      </c>
      <c r="J46" s="32">
        <f t="shared" si="16"/>
        <v>1</v>
      </c>
      <c r="K46" s="32">
        <f t="shared" si="17"/>
        <v>1.0069071373752878</v>
      </c>
      <c r="L46" s="63"/>
      <c r="M46" s="63"/>
      <c r="N46" s="63"/>
      <c r="O46"/>
      <c r="P46" s="63"/>
      <c r="Q46" s="63"/>
      <c r="R46" s="63"/>
      <c r="S46"/>
      <c r="T46" s="63"/>
      <c r="U46" s="63"/>
      <c r="V46" s="63"/>
      <c r="X46" s="63"/>
      <c r="Y46" s="63"/>
      <c r="Z46" s="63"/>
      <c r="AA46"/>
      <c r="AB46" s="63"/>
      <c r="AC46" s="63"/>
      <c r="AD46" s="63"/>
      <c r="AN46" s="106" t="str">
        <f t="shared" ca="1" si="13"/>
        <v/>
      </c>
      <c r="AP46" s="106" t="str">
        <f t="shared" ca="1" si="14"/>
        <v/>
      </c>
      <c r="AR46" t="str">
        <f t="shared" si="1"/>
        <v>19798</v>
      </c>
      <c r="AS46">
        <f t="shared" si="15"/>
        <v>41</v>
      </c>
      <c r="AT46">
        <f t="shared" ca="1" si="6"/>
        <v>1490</v>
      </c>
      <c r="AU46">
        <f t="shared" ca="1" si="7"/>
        <v>1312</v>
      </c>
      <c r="AV46">
        <f t="shared" ca="1" si="8"/>
        <v>0.7</v>
      </c>
      <c r="AW46">
        <f t="shared" ca="1" si="9"/>
        <v>0</v>
      </c>
      <c r="AY46" s="22">
        <v>29068</v>
      </c>
      <c r="AZ46">
        <v>230.9</v>
      </c>
      <c r="BA46">
        <f t="shared" ca="1" si="3"/>
        <v>1</v>
      </c>
    </row>
    <row r="47" spans="1:53" x14ac:dyDescent="0.25">
      <c r="A47" t="str">
        <f t="shared" si="0"/>
        <v>19799</v>
      </c>
      <c r="B47">
        <f t="shared" si="4"/>
        <v>1979</v>
      </c>
      <c r="C47">
        <f t="shared" si="5"/>
        <v>9</v>
      </c>
      <c r="D47">
        <f t="shared" si="10"/>
        <v>42</v>
      </c>
      <c r="E47" s="64">
        <v>1490</v>
      </c>
      <c r="F47" s="64">
        <v>1321</v>
      </c>
      <c r="G47" s="2">
        <f>G42</f>
        <v>0.7</v>
      </c>
      <c r="J47" s="32">
        <f t="shared" si="16"/>
        <v>1</v>
      </c>
      <c r="K47" s="32">
        <f t="shared" si="17"/>
        <v>1.006859756097561</v>
      </c>
      <c r="L47" s="63"/>
      <c r="M47" s="63"/>
      <c r="N47" s="63"/>
      <c r="O47"/>
      <c r="P47" s="63"/>
      <c r="Q47" s="63"/>
      <c r="R47" s="63"/>
      <c r="S47"/>
      <c r="T47" s="63"/>
      <c r="U47" s="63"/>
      <c r="V47" s="63"/>
      <c r="X47" s="63"/>
      <c r="Y47" s="63"/>
      <c r="Z47" s="63"/>
      <c r="AA47"/>
      <c r="AB47" s="63"/>
      <c r="AC47" s="63"/>
      <c r="AD47" s="63"/>
      <c r="AN47" s="106" t="str">
        <f t="shared" ca="1" si="13"/>
        <v/>
      </c>
      <c r="AP47" s="106" t="str">
        <f t="shared" ca="1" si="14"/>
        <v/>
      </c>
      <c r="AR47" t="str">
        <f t="shared" si="1"/>
        <v>19799</v>
      </c>
      <c r="AS47">
        <f t="shared" si="15"/>
        <v>42</v>
      </c>
      <c r="AT47">
        <f t="shared" ca="1" si="6"/>
        <v>1490</v>
      </c>
      <c r="AU47">
        <f t="shared" ca="1" si="7"/>
        <v>1321</v>
      </c>
      <c r="AV47">
        <f t="shared" ca="1" si="8"/>
        <v>0.7</v>
      </c>
      <c r="AW47">
        <f t="shared" ca="1" si="9"/>
        <v>0</v>
      </c>
      <c r="AY47" s="22">
        <v>29099</v>
      </c>
      <c r="AZ47">
        <v>233.2</v>
      </c>
      <c r="BA47">
        <f t="shared" ca="1" si="3"/>
        <v>1</v>
      </c>
    </row>
    <row r="48" spans="1:53" x14ac:dyDescent="0.25">
      <c r="A48" t="str">
        <f t="shared" si="0"/>
        <v>197910</v>
      </c>
      <c r="B48">
        <f t="shared" si="4"/>
        <v>1979</v>
      </c>
      <c r="C48">
        <f t="shared" si="5"/>
        <v>10</v>
      </c>
      <c r="D48">
        <f t="shared" si="10"/>
        <v>43</v>
      </c>
      <c r="E48" s="64">
        <v>1541</v>
      </c>
      <c r="F48" s="64">
        <v>1330</v>
      </c>
      <c r="G48" s="2">
        <f>G42</f>
        <v>0.7</v>
      </c>
      <c r="J48" s="32">
        <f t="shared" si="16"/>
        <v>1.034228187919463</v>
      </c>
      <c r="K48" s="32">
        <f t="shared" si="17"/>
        <v>1.0068130204390613</v>
      </c>
      <c r="L48" s="63"/>
      <c r="M48" s="63"/>
      <c r="N48" s="63"/>
      <c r="O48"/>
      <c r="P48" s="63"/>
      <c r="Q48" s="63"/>
      <c r="R48" s="63"/>
      <c r="S48"/>
      <c r="T48" s="63"/>
      <c r="U48" s="63"/>
      <c r="V48" s="63"/>
      <c r="X48" s="63"/>
      <c r="Y48" s="63"/>
      <c r="Z48" s="63"/>
      <c r="AA48"/>
      <c r="AB48" s="63"/>
      <c r="AC48" s="63"/>
      <c r="AD48" s="63"/>
      <c r="AN48" s="106" t="str">
        <f t="shared" ca="1" si="13"/>
        <v/>
      </c>
      <c r="AP48" s="106" t="str">
        <f t="shared" ca="1" si="14"/>
        <v/>
      </c>
      <c r="AR48" t="str">
        <f t="shared" si="1"/>
        <v>197910</v>
      </c>
      <c r="AS48">
        <f t="shared" si="15"/>
        <v>43</v>
      </c>
      <c r="AT48">
        <f t="shared" ca="1" si="6"/>
        <v>1541</v>
      </c>
      <c r="AU48">
        <f t="shared" ca="1" si="7"/>
        <v>1330</v>
      </c>
      <c r="AV48">
        <f t="shared" ca="1" si="8"/>
        <v>0.7</v>
      </c>
      <c r="AW48">
        <f t="shared" ca="1" si="9"/>
        <v>0</v>
      </c>
      <c r="AY48" s="22">
        <v>29129</v>
      </c>
      <c r="AZ48">
        <v>235.6</v>
      </c>
      <c r="BA48">
        <f t="shared" ca="1" si="3"/>
        <v>1</v>
      </c>
    </row>
    <row r="49" spans="1:53" x14ac:dyDescent="0.25">
      <c r="A49" t="str">
        <f t="shared" si="0"/>
        <v>197911</v>
      </c>
      <c r="B49">
        <f t="shared" si="4"/>
        <v>1979</v>
      </c>
      <c r="C49">
        <f t="shared" si="5"/>
        <v>11</v>
      </c>
      <c r="D49">
        <f t="shared" si="10"/>
        <v>44</v>
      </c>
      <c r="E49" s="64">
        <v>1572</v>
      </c>
      <c r="F49" s="64">
        <v>1339</v>
      </c>
      <c r="G49" s="2">
        <f>G42</f>
        <v>0.7</v>
      </c>
      <c r="J49" s="32">
        <f t="shared" si="16"/>
        <v>1.0201168072680078</v>
      </c>
      <c r="K49" s="32">
        <f t="shared" si="17"/>
        <v>1.006766917293233</v>
      </c>
      <c r="L49" s="63"/>
      <c r="M49" s="63"/>
      <c r="N49" s="63"/>
      <c r="O49"/>
      <c r="P49" s="63"/>
      <c r="Q49" s="63"/>
      <c r="R49" s="63"/>
      <c r="S49"/>
      <c r="T49" s="63"/>
      <c r="U49" s="63"/>
      <c r="V49" s="63"/>
      <c r="X49" s="63"/>
      <c r="Y49" s="63"/>
      <c r="Z49" s="63"/>
      <c r="AA49"/>
      <c r="AB49" s="63"/>
      <c r="AC49" s="63"/>
      <c r="AD49" s="63"/>
      <c r="AN49" s="106" t="str">
        <f t="shared" ca="1" si="13"/>
        <v/>
      </c>
      <c r="AP49" s="106" t="str">
        <f t="shared" ca="1" si="14"/>
        <v/>
      </c>
      <c r="AR49" t="str">
        <f t="shared" si="1"/>
        <v>197911</v>
      </c>
      <c r="AS49">
        <f t="shared" si="15"/>
        <v>44</v>
      </c>
      <c r="AT49">
        <f t="shared" ca="1" si="6"/>
        <v>1572</v>
      </c>
      <c r="AU49">
        <f t="shared" ca="1" si="7"/>
        <v>1339</v>
      </c>
      <c r="AV49">
        <f t="shared" ca="1" si="8"/>
        <v>0.7</v>
      </c>
      <c r="AW49">
        <f t="shared" ca="1" si="9"/>
        <v>0</v>
      </c>
      <c r="AY49" s="22">
        <v>29160</v>
      </c>
      <c r="AZ49">
        <v>237.7</v>
      </c>
      <c r="BA49">
        <f t="shared" ca="1" si="3"/>
        <v>1</v>
      </c>
    </row>
    <row r="50" spans="1:53" x14ac:dyDescent="0.25">
      <c r="A50" t="str">
        <f t="shared" si="0"/>
        <v>197912</v>
      </c>
      <c r="B50">
        <f t="shared" si="4"/>
        <v>1979</v>
      </c>
      <c r="C50">
        <f t="shared" si="5"/>
        <v>12</v>
      </c>
      <c r="D50">
        <f t="shared" si="10"/>
        <v>45</v>
      </c>
      <c r="E50" s="64">
        <v>1588</v>
      </c>
      <c r="F50" s="64">
        <v>1348</v>
      </c>
      <c r="G50" s="2">
        <f>G42</f>
        <v>0.7</v>
      </c>
      <c r="J50" s="32">
        <f t="shared" si="16"/>
        <v>1.0101781170483461</v>
      </c>
      <c r="K50" s="32">
        <f t="shared" si="17"/>
        <v>1.0067214339058999</v>
      </c>
      <c r="L50" s="63"/>
      <c r="M50" s="63"/>
      <c r="N50" s="63"/>
      <c r="O50"/>
      <c r="P50" s="63"/>
      <c r="Q50" s="63"/>
      <c r="R50" s="63"/>
      <c r="S50"/>
      <c r="T50" s="63"/>
      <c r="U50" s="63"/>
      <c r="V50" s="63"/>
      <c r="X50" s="63"/>
      <c r="Y50" s="63"/>
      <c r="Z50" s="63"/>
      <c r="AA50"/>
      <c r="AB50" s="63"/>
      <c r="AC50" s="63"/>
      <c r="AD50" s="63"/>
      <c r="AN50" s="106" t="str">
        <f t="shared" ca="1" si="13"/>
        <v/>
      </c>
      <c r="AP50" s="106" t="str">
        <f t="shared" ca="1" si="14"/>
        <v/>
      </c>
      <c r="AR50" t="str">
        <f t="shared" si="1"/>
        <v>197912</v>
      </c>
      <c r="AS50">
        <f t="shared" si="15"/>
        <v>45</v>
      </c>
      <c r="AT50">
        <f t="shared" ca="1" si="6"/>
        <v>1588</v>
      </c>
      <c r="AU50">
        <f t="shared" ca="1" si="7"/>
        <v>1348</v>
      </c>
      <c r="AV50">
        <f t="shared" ca="1" si="8"/>
        <v>0.7</v>
      </c>
      <c r="AW50">
        <f t="shared" ca="1" si="9"/>
        <v>0</v>
      </c>
      <c r="AY50" s="22">
        <v>29190</v>
      </c>
      <c r="AZ50">
        <v>239.4</v>
      </c>
      <c r="BA50">
        <f t="shared" ca="1" si="3"/>
        <v>1</v>
      </c>
    </row>
    <row r="51" spans="1:53" x14ac:dyDescent="0.25">
      <c r="A51" t="str">
        <f t="shared" si="0"/>
        <v>19801</v>
      </c>
      <c r="B51">
        <f t="shared" si="4"/>
        <v>1980</v>
      </c>
      <c r="C51">
        <f t="shared" si="5"/>
        <v>1</v>
      </c>
      <c r="D51">
        <f t="shared" si="10"/>
        <v>46</v>
      </c>
      <c r="E51" s="64">
        <v>1593</v>
      </c>
      <c r="F51" s="64">
        <v>1357</v>
      </c>
      <c r="G51" s="2">
        <f>G42</f>
        <v>0.7</v>
      </c>
      <c r="J51" s="32">
        <f t="shared" si="16"/>
        <v>1.0031486146095718</v>
      </c>
      <c r="K51" s="32">
        <f t="shared" si="17"/>
        <v>1.0066765578635015</v>
      </c>
      <c r="L51" s="63"/>
      <c r="M51" s="63"/>
      <c r="N51" s="63"/>
      <c r="O51"/>
      <c r="P51" s="63"/>
      <c r="Q51" s="63"/>
      <c r="R51" s="63"/>
      <c r="S51"/>
      <c r="T51" s="63"/>
      <c r="U51" s="63"/>
      <c r="V51" s="63"/>
      <c r="X51" s="63"/>
      <c r="Y51" s="63"/>
      <c r="Z51" s="63"/>
      <c r="AA51"/>
      <c r="AB51" s="63"/>
      <c r="AC51" s="63"/>
      <c r="AD51" s="63"/>
      <c r="AN51" s="106" t="str">
        <f t="shared" ca="1" si="13"/>
        <v/>
      </c>
      <c r="AP51" s="106" t="str">
        <f t="shared" ca="1" si="14"/>
        <v/>
      </c>
      <c r="AR51" t="str">
        <f t="shared" si="1"/>
        <v>19801</v>
      </c>
      <c r="AS51">
        <f t="shared" si="15"/>
        <v>46</v>
      </c>
      <c r="AT51">
        <f t="shared" ca="1" si="6"/>
        <v>1593</v>
      </c>
      <c r="AU51">
        <f t="shared" ca="1" si="7"/>
        <v>1357</v>
      </c>
      <c r="AV51">
        <f t="shared" ca="1" si="8"/>
        <v>0.7</v>
      </c>
      <c r="AW51">
        <f t="shared" ca="1" si="9"/>
        <v>0</v>
      </c>
      <c r="AY51" s="22">
        <v>29221</v>
      </c>
      <c r="AZ51">
        <v>245.3</v>
      </c>
      <c r="BA51">
        <f t="shared" ca="1" si="3"/>
        <v>1</v>
      </c>
    </row>
    <row r="52" spans="1:53" x14ac:dyDescent="0.25">
      <c r="A52" t="str">
        <f t="shared" si="0"/>
        <v>19802</v>
      </c>
      <c r="B52">
        <f t="shared" si="4"/>
        <v>1980</v>
      </c>
      <c r="C52">
        <f t="shared" si="5"/>
        <v>2</v>
      </c>
      <c r="D52">
        <f t="shared" si="10"/>
        <v>47</v>
      </c>
      <c r="E52" s="64">
        <v>1634</v>
      </c>
      <c r="F52" s="64">
        <v>1368</v>
      </c>
      <c r="G52" s="2">
        <f>G42</f>
        <v>0.7</v>
      </c>
      <c r="J52" s="32">
        <f t="shared" si="16"/>
        <v>1.0257376020087885</v>
      </c>
      <c r="K52" s="32">
        <f t="shared" si="17"/>
        <v>1.0081061164333087</v>
      </c>
      <c r="L52" s="63"/>
      <c r="M52" s="63"/>
      <c r="N52" s="63"/>
      <c r="O52"/>
      <c r="P52" s="63"/>
      <c r="Q52" s="63"/>
      <c r="R52" s="63"/>
      <c r="S52"/>
      <c r="T52" s="63"/>
      <c r="U52" s="63"/>
      <c r="V52" s="63"/>
      <c r="X52" s="63"/>
      <c r="Y52" s="63"/>
      <c r="Z52" s="63"/>
      <c r="AA52"/>
      <c r="AB52" s="63"/>
      <c r="AC52" s="63"/>
      <c r="AD52" s="63"/>
      <c r="AN52" s="106" t="str">
        <f t="shared" ca="1" si="13"/>
        <v/>
      </c>
      <c r="AP52" s="106" t="str">
        <f t="shared" ca="1" si="14"/>
        <v/>
      </c>
      <c r="AR52" t="str">
        <f t="shared" si="1"/>
        <v>19802</v>
      </c>
      <c r="AS52">
        <f t="shared" si="15"/>
        <v>47</v>
      </c>
      <c r="AT52">
        <f t="shared" ca="1" si="6"/>
        <v>1634</v>
      </c>
      <c r="AU52">
        <f t="shared" ca="1" si="7"/>
        <v>1368</v>
      </c>
      <c r="AV52">
        <f t="shared" ca="1" si="8"/>
        <v>0.7</v>
      </c>
      <c r="AW52">
        <f t="shared" ca="1" si="9"/>
        <v>0</v>
      </c>
      <c r="AY52" s="22">
        <v>29252</v>
      </c>
      <c r="AZ52">
        <v>248.8</v>
      </c>
      <c r="BA52">
        <f t="shared" ca="1" si="3"/>
        <v>1</v>
      </c>
    </row>
    <row r="53" spans="1:53" x14ac:dyDescent="0.25">
      <c r="A53" t="str">
        <f t="shared" si="0"/>
        <v>19803</v>
      </c>
      <c r="B53">
        <f t="shared" si="4"/>
        <v>1980</v>
      </c>
      <c r="C53">
        <f t="shared" si="5"/>
        <v>3</v>
      </c>
      <c r="D53">
        <f t="shared" si="10"/>
        <v>48</v>
      </c>
      <c r="E53" s="64">
        <v>1655</v>
      </c>
      <c r="F53" s="64">
        <v>1379</v>
      </c>
      <c r="G53" s="2">
        <f>G42</f>
        <v>0.7</v>
      </c>
      <c r="J53" s="32">
        <f t="shared" si="16"/>
        <v>1.0128518971848226</v>
      </c>
      <c r="K53" s="32">
        <f t="shared" si="17"/>
        <v>1.0080409356725146</v>
      </c>
      <c r="L53" s="63"/>
      <c r="M53" s="63"/>
      <c r="N53" s="63"/>
      <c r="O53"/>
      <c r="P53" s="63"/>
      <c r="Q53" s="63"/>
      <c r="R53" s="63"/>
      <c r="S53"/>
      <c r="T53" s="63"/>
      <c r="U53" s="63"/>
      <c r="V53" s="63"/>
      <c r="X53" s="63"/>
      <c r="Y53" s="63"/>
      <c r="Z53" s="63"/>
      <c r="AA53"/>
      <c r="AB53" s="63"/>
      <c r="AC53" s="63"/>
      <c r="AD53" s="63"/>
      <c r="AN53" s="106" t="str">
        <f t="shared" ca="1" si="13"/>
        <v/>
      </c>
      <c r="AP53" s="106" t="str">
        <f t="shared" ca="1" si="14"/>
        <v/>
      </c>
      <c r="AR53" t="str">
        <f t="shared" si="1"/>
        <v>19803</v>
      </c>
      <c r="AS53">
        <f t="shared" si="15"/>
        <v>48</v>
      </c>
      <c r="AT53">
        <f t="shared" ca="1" si="6"/>
        <v>1655</v>
      </c>
      <c r="AU53">
        <f t="shared" ca="1" si="7"/>
        <v>1379</v>
      </c>
      <c r="AV53">
        <f t="shared" ca="1" si="8"/>
        <v>0.7</v>
      </c>
      <c r="AW53">
        <f t="shared" ca="1" si="9"/>
        <v>0</v>
      </c>
      <c r="AY53" s="22">
        <v>29281</v>
      </c>
      <c r="AZ53">
        <v>252.2</v>
      </c>
      <c r="BA53">
        <f t="shared" ca="1" si="3"/>
        <v>1</v>
      </c>
    </row>
    <row r="54" spans="1:53" x14ac:dyDescent="0.25">
      <c r="A54" t="str">
        <f t="shared" si="0"/>
        <v>19804</v>
      </c>
      <c r="B54">
        <f t="shared" si="4"/>
        <v>1980</v>
      </c>
      <c r="C54">
        <f t="shared" si="5"/>
        <v>4</v>
      </c>
      <c r="D54">
        <f t="shared" si="10"/>
        <v>49</v>
      </c>
      <c r="E54" s="64">
        <v>1691</v>
      </c>
      <c r="F54" s="64">
        <v>1390</v>
      </c>
      <c r="G54" s="2">
        <v>0.7</v>
      </c>
      <c r="J54" s="32">
        <f t="shared" si="16"/>
        <v>1.0217522658610272</v>
      </c>
      <c r="K54" s="32">
        <f t="shared" si="17"/>
        <v>1.0079767947788252</v>
      </c>
      <c r="L54" s="63"/>
      <c r="M54" s="63"/>
      <c r="N54" s="63"/>
      <c r="O54"/>
      <c r="P54" s="63"/>
      <c r="Q54" s="63"/>
      <c r="R54" s="63"/>
      <c r="S54"/>
      <c r="T54" s="63"/>
      <c r="U54" s="63"/>
      <c r="V54" s="63"/>
      <c r="X54" s="63"/>
      <c r="Y54" s="63"/>
      <c r="Z54" s="63"/>
      <c r="AA54"/>
      <c r="AB54" s="63"/>
      <c r="AC54" s="63"/>
      <c r="AD54" s="63"/>
      <c r="AN54" s="106" t="str">
        <f t="shared" ca="1" si="13"/>
        <v/>
      </c>
      <c r="AP54" s="106" t="str">
        <f t="shared" ca="1" si="14"/>
        <v/>
      </c>
      <c r="AR54" t="str">
        <f t="shared" si="1"/>
        <v>19804</v>
      </c>
      <c r="AS54">
        <f t="shared" si="15"/>
        <v>49</v>
      </c>
      <c r="AT54">
        <f t="shared" ca="1" si="6"/>
        <v>1691</v>
      </c>
      <c r="AU54">
        <f t="shared" ca="1" si="7"/>
        <v>1390</v>
      </c>
      <c r="AV54">
        <f t="shared" ca="1" si="8"/>
        <v>0.7</v>
      </c>
      <c r="AW54">
        <f t="shared" ca="1" si="9"/>
        <v>0</v>
      </c>
      <c r="AY54" s="22">
        <v>29312</v>
      </c>
      <c r="AZ54">
        <v>240.8</v>
      </c>
      <c r="BA54">
        <f t="shared" ca="1" si="3"/>
        <v>1</v>
      </c>
    </row>
    <row r="55" spans="1:53" x14ac:dyDescent="0.25">
      <c r="A55" t="str">
        <f t="shared" si="0"/>
        <v>19805</v>
      </c>
      <c r="B55">
        <f t="shared" si="4"/>
        <v>1980</v>
      </c>
      <c r="C55">
        <f t="shared" si="5"/>
        <v>5</v>
      </c>
      <c r="D55">
        <f t="shared" si="10"/>
        <v>50</v>
      </c>
      <c r="E55" s="64">
        <v>1706</v>
      </c>
      <c r="F55" s="64">
        <v>1402</v>
      </c>
      <c r="G55" s="2">
        <f>G54</f>
        <v>0.7</v>
      </c>
      <c r="J55" s="32">
        <f t="shared" si="16"/>
        <v>1.0088704908338262</v>
      </c>
      <c r="K55" s="32">
        <f t="shared" si="17"/>
        <v>1.0086330935251799</v>
      </c>
      <c r="L55" s="63"/>
      <c r="M55" s="63"/>
      <c r="N55" s="63"/>
      <c r="O55"/>
      <c r="P55" s="63"/>
      <c r="Q55" s="63"/>
      <c r="R55" s="63"/>
      <c r="S55"/>
      <c r="T55" s="63"/>
      <c r="U55" s="63"/>
      <c r="V55" s="63"/>
      <c r="X55" s="63"/>
      <c r="Y55" s="63"/>
      <c r="Z55" s="63"/>
      <c r="AA55"/>
      <c r="AB55" s="63"/>
      <c r="AC55" s="63"/>
      <c r="AD55" s="63"/>
      <c r="AN55" s="106" t="str">
        <f t="shared" ca="1" si="13"/>
        <v/>
      </c>
      <c r="AP55" s="106" t="str">
        <f t="shared" ca="1" si="14"/>
        <v/>
      </c>
      <c r="AR55" t="str">
        <f t="shared" si="1"/>
        <v>19805</v>
      </c>
      <c r="AS55">
        <f t="shared" si="15"/>
        <v>50</v>
      </c>
      <c r="AT55">
        <f t="shared" ca="1" si="6"/>
        <v>1706</v>
      </c>
      <c r="AU55">
        <f t="shared" ca="1" si="7"/>
        <v>1402</v>
      </c>
      <c r="AV55">
        <f t="shared" ca="1" si="8"/>
        <v>0.7</v>
      </c>
      <c r="AW55">
        <f t="shared" ca="1" si="9"/>
        <v>0</v>
      </c>
      <c r="AY55" s="22">
        <v>29342</v>
      </c>
      <c r="AZ55">
        <v>263.2</v>
      </c>
      <c r="BA55">
        <f t="shared" ca="1" si="3"/>
        <v>1</v>
      </c>
    </row>
    <row r="56" spans="1:53" x14ac:dyDescent="0.25">
      <c r="A56" t="str">
        <f t="shared" si="0"/>
        <v>19806</v>
      </c>
      <c r="B56">
        <f t="shared" si="4"/>
        <v>1980</v>
      </c>
      <c r="C56">
        <f t="shared" si="5"/>
        <v>6</v>
      </c>
      <c r="D56">
        <f t="shared" si="10"/>
        <v>51</v>
      </c>
      <c r="E56" s="64">
        <v>1763</v>
      </c>
      <c r="F56" s="64">
        <v>1413</v>
      </c>
      <c r="G56" s="2">
        <f>G54</f>
        <v>0.7</v>
      </c>
      <c r="J56" s="32">
        <f t="shared" si="16"/>
        <v>1.033411488862837</v>
      </c>
      <c r="K56" s="32">
        <f t="shared" si="17"/>
        <v>1.0078459343794579</v>
      </c>
      <c r="L56" s="63"/>
      <c r="M56" s="63"/>
      <c r="N56" s="63"/>
      <c r="O56"/>
      <c r="P56" s="63"/>
      <c r="Q56" s="63"/>
      <c r="R56" s="63"/>
      <c r="S56"/>
      <c r="T56" s="63"/>
      <c r="U56" s="63"/>
      <c r="V56" s="63"/>
      <c r="X56" s="63"/>
      <c r="Y56" s="63"/>
      <c r="Z56" s="63"/>
      <c r="AA56"/>
      <c r="AB56" s="63"/>
      <c r="AC56" s="63"/>
      <c r="AD56" s="63"/>
      <c r="AN56" s="106" t="str">
        <f t="shared" ca="1" si="13"/>
        <v/>
      </c>
      <c r="AP56" s="106" t="str">
        <f t="shared" ca="1" si="14"/>
        <v/>
      </c>
      <c r="AR56" t="str">
        <f t="shared" si="1"/>
        <v>19806</v>
      </c>
      <c r="AS56">
        <f t="shared" si="15"/>
        <v>51</v>
      </c>
      <c r="AT56">
        <f t="shared" ca="1" si="6"/>
        <v>1763</v>
      </c>
      <c r="AU56">
        <f t="shared" ca="1" si="7"/>
        <v>1413</v>
      </c>
      <c r="AV56">
        <f t="shared" ca="1" si="8"/>
        <v>0.7</v>
      </c>
      <c r="AW56">
        <f t="shared" ca="1" si="9"/>
        <v>0</v>
      </c>
      <c r="AY56" s="22">
        <v>29373</v>
      </c>
      <c r="AZ56">
        <v>265.7</v>
      </c>
      <c r="BA56">
        <f t="shared" ca="1" si="3"/>
        <v>1</v>
      </c>
    </row>
    <row r="57" spans="1:53" x14ac:dyDescent="0.25">
      <c r="A57" t="str">
        <f t="shared" si="0"/>
        <v>19807</v>
      </c>
      <c r="B57">
        <f t="shared" si="4"/>
        <v>1980</v>
      </c>
      <c r="C57">
        <f t="shared" si="5"/>
        <v>7</v>
      </c>
      <c r="D57">
        <f t="shared" si="10"/>
        <v>52</v>
      </c>
      <c r="E57" s="64">
        <v>1773</v>
      </c>
      <c r="F57" s="64">
        <v>1425</v>
      </c>
      <c r="G57" s="2">
        <f>G54</f>
        <v>0.7</v>
      </c>
      <c r="J57" s="32">
        <f t="shared" si="16"/>
        <v>1.0056721497447532</v>
      </c>
      <c r="K57" s="32">
        <f t="shared" si="17"/>
        <v>1.0084925690021231</v>
      </c>
      <c r="L57" s="63"/>
      <c r="M57" s="63"/>
      <c r="N57" s="63"/>
      <c r="O57"/>
      <c r="P57" s="63"/>
      <c r="Q57" s="63"/>
      <c r="R57" s="63"/>
      <c r="S57"/>
      <c r="T57" s="63"/>
      <c r="U57" s="63"/>
      <c r="V57" s="63"/>
      <c r="X57" s="63"/>
      <c r="Y57" s="63"/>
      <c r="Z57" s="63"/>
      <c r="AA57"/>
      <c r="AB57" s="63"/>
      <c r="AC57" s="63"/>
      <c r="AD57" s="63"/>
      <c r="AN57" s="106" t="str">
        <f t="shared" ca="1" si="13"/>
        <v/>
      </c>
      <c r="AP57" s="106" t="str">
        <f t="shared" ca="1" si="14"/>
        <v/>
      </c>
      <c r="AR57" t="str">
        <f t="shared" si="1"/>
        <v>19807</v>
      </c>
      <c r="AS57">
        <f t="shared" si="15"/>
        <v>52</v>
      </c>
      <c r="AT57">
        <f t="shared" ca="1" si="6"/>
        <v>1773</v>
      </c>
      <c r="AU57">
        <f t="shared" ca="1" si="7"/>
        <v>1425</v>
      </c>
      <c r="AV57">
        <f t="shared" ca="1" si="8"/>
        <v>0.7</v>
      </c>
      <c r="AW57">
        <f t="shared" ca="1" si="9"/>
        <v>0</v>
      </c>
      <c r="AY57" s="22">
        <v>29403</v>
      </c>
      <c r="AZ57">
        <v>267.89999999999998</v>
      </c>
      <c r="BA57">
        <f t="shared" ca="1" si="3"/>
        <v>1</v>
      </c>
    </row>
    <row r="58" spans="1:53" x14ac:dyDescent="0.25">
      <c r="A58" t="str">
        <f t="shared" si="0"/>
        <v>19808</v>
      </c>
      <c r="B58">
        <f t="shared" si="4"/>
        <v>1980</v>
      </c>
      <c r="C58">
        <f t="shared" si="5"/>
        <v>8</v>
      </c>
      <c r="D58">
        <f t="shared" si="10"/>
        <v>53</v>
      </c>
      <c r="E58" s="64">
        <v>1809</v>
      </c>
      <c r="F58" s="64">
        <v>1437</v>
      </c>
      <c r="G58" s="2">
        <f>G54</f>
        <v>0.7</v>
      </c>
      <c r="J58" s="32">
        <f t="shared" si="16"/>
        <v>1.0203045685279188</v>
      </c>
      <c r="K58" s="32">
        <f t="shared" si="17"/>
        <v>1.0084210526315789</v>
      </c>
      <c r="L58" s="63"/>
      <c r="M58" s="63"/>
      <c r="N58" s="63"/>
      <c r="O58"/>
      <c r="P58" s="63"/>
      <c r="Q58" s="63"/>
      <c r="R58" s="63"/>
      <c r="S58"/>
      <c r="T58" s="63"/>
      <c r="U58" s="63"/>
      <c r="V58" s="63"/>
      <c r="X58" s="63"/>
      <c r="Y58" s="63"/>
      <c r="Z58" s="63"/>
      <c r="AA58"/>
      <c r="AB58" s="63"/>
      <c r="AC58" s="63"/>
      <c r="AD58" s="63"/>
      <c r="AN58" s="106" t="str">
        <f t="shared" ca="1" si="13"/>
        <v/>
      </c>
      <c r="AP58" s="106" t="str">
        <f t="shared" ca="1" si="14"/>
        <v/>
      </c>
      <c r="AR58" t="str">
        <f t="shared" si="1"/>
        <v>19808</v>
      </c>
      <c r="AS58">
        <f t="shared" si="15"/>
        <v>53</v>
      </c>
      <c r="AT58">
        <f t="shared" ca="1" si="6"/>
        <v>1809</v>
      </c>
      <c r="AU58">
        <f t="shared" ca="1" si="7"/>
        <v>1437</v>
      </c>
      <c r="AV58">
        <f t="shared" ca="1" si="8"/>
        <v>0.7</v>
      </c>
      <c r="AW58">
        <f t="shared" ca="1" si="9"/>
        <v>0</v>
      </c>
      <c r="AY58" s="22">
        <v>29434</v>
      </c>
      <c r="AZ58">
        <v>268.5</v>
      </c>
      <c r="BA58">
        <f t="shared" ca="1" si="3"/>
        <v>1</v>
      </c>
    </row>
    <row r="59" spans="1:53" x14ac:dyDescent="0.25">
      <c r="A59" t="str">
        <f t="shared" si="0"/>
        <v>19809</v>
      </c>
      <c r="B59">
        <f t="shared" si="4"/>
        <v>1980</v>
      </c>
      <c r="C59">
        <f t="shared" si="5"/>
        <v>9</v>
      </c>
      <c r="D59">
        <f t="shared" si="10"/>
        <v>54</v>
      </c>
      <c r="E59" s="64">
        <v>1881</v>
      </c>
      <c r="F59" s="64">
        <v>1449</v>
      </c>
      <c r="G59" s="2">
        <f>G54</f>
        <v>0.7</v>
      </c>
      <c r="J59" s="32">
        <f t="shared" si="16"/>
        <v>1.0398009950248757</v>
      </c>
      <c r="K59" s="32">
        <f t="shared" si="17"/>
        <v>1.0083507306889352</v>
      </c>
      <c r="L59" s="63"/>
      <c r="M59" s="63"/>
      <c r="N59" s="63"/>
      <c r="O59"/>
      <c r="P59" s="63"/>
      <c r="Q59" s="63"/>
      <c r="R59" s="63"/>
      <c r="S59"/>
      <c r="T59" s="63"/>
      <c r="U59" s="63"/>
      <c r="V59" s="63"/>
      <c r="X59" s="63"/>
      <c r="Y59" s="63"/>
      <c r="Z59" s="63"/>
      <c r="AA59"/>
      <c r="AB59" s="63"/>
      <c r="AC59" s="63"/>
      <c r="AD59" s="63"/>
      <c r="AN59" s="106" t="str">
        <f t="shared" ca="1" si="13"/>
        <v/>
      </c>
      <c r="AP59" s="106" t="str">
        <f t="shared" ca="1" si="14"/>
        <v/>
      </c>
      <c r="AR59" t="str">
        <f t="shared" si="1"/>
        <v>19809</v>
      </c>
      <c r="AS59">
        <f t="shared" si="15"/>
        <v>54</v>
      </c>
      <c r="AT59">
        <f t="shared" ca="1" si="6"/>
        <v>1881</v>
      </c>
      <c r="AU59">
        <f t="shared" ca="1" si="7"/>
        <v>1449</v>
      </c>
      <c r="AV59">
        <f t="shared" ca="1" si="8"/>
        <v>0.7</v>
      </c>
      <c r="AW59">
        <f t="shared" ca="1" si="9"/>
        <v>0</v>
      </c>
      <c r="AY59" s="22">
        <v>29465</v>
      </c>
      <c r="AZ59">
        <v>270.2</v>
      </c>
      <c r="BA59">
        <f t="shared" ca="1" si="3"/>
        <v>1</v>
      </c>
    </row>
    <row r="60" spans="1:53" x14ac:dyDescent="0.25">
      <c r="A60" t="str">
        <f t="shared" si="0"/>
        <v>198010</v>
      </c>
      <c r="B60">
        <f t="shared" si="4"/>
        <v>1980</v>
      </c>
      <c r="C60">
        <f t="shared" si="5"/>
        <v>10</v>
      </c>
      <c r="D60">
        <f t="shared" si="10"/>
        <v>55</v>
      </c>
      <c r="E60" s="64">
        <v>1845</v>
      </c>
      <c r="F60" s="64">
        <v>1461</v>
      </c>
      <c r="G60" s="2">
        <f>G54</f>
        <v>0.7</v>
      </c>
      <c r="J60" s="32">
        <f t="shared" si="16"/>
        <v>0.98086124401913877</v>
      </c>
      <c r="K60" s="32">
        <f t="shared" si="17"/>
        <v>1.0082815734989647</v>
      </c>
      <c r="L60" s="63"/>
      <c r="M60" s="63"/>
      <c r="N60" s="63"/>
      <c r="O60"/>
      <c r="P60" s="63"/>
      <c r="Q60" s="63"/>
      <c r="R60" s="63"/>
      <c r="S60"/>
      <c r="T60" s="63"/>
      <c r="U60" s="63"/>
      <c r="V60" s="63"/>
      <c r="X60" s="63"/>
      <c r="Y60" s="63"/>
      <c r="Z60" s="63"/>
      <c r="AA60"/>
      <c r="AB60" s="63"/>
      <c r="AC60" s="63"/>
      <c r="AD60" s="63"/>
      <c r="AN60" s="106" t="str">
        <f t="shared" ca="1" si="13"/>
        <v/>
      </c>
      <c r="AP60" s="106" t="str">
        <f t="shared" ca="1" si="14"/>
        <v/>
      </c>
      <c r="AR60" t="str">
        <f t="shared" si="1"/>
        <v>198010</v>
      </c>
      <c r="AS60">
        <f t="shared" si="15"/>
        <v>55</v>
      </c>
      <c r="AT60">
        <f t="shared" ca="1" si="6"/>
        <v>1845</v>
      </c>
      <c r="AU60">
        <f t="shared" ca="1" si="7"/>
        <v>1461</v>
      </c>
      <c r="AV60">
        <f t="shared" ca="1" si="8"/>
        <v>0.7</v>
      </c>
      <c r="AW60">
        <f t="shared" ca="1" si="9"/>
        <v>0</v>
      </c>
      <c r="AY60" s="22">
        <v>29495</v>
      </c>
      <c r="AZ60">
        <v>271.89999999999998</v>
      </c>
      <c r="BA60">
        <f t="shared" ca="1" si="3"/>
        <v>1</v>
      </c>
    </row>
    <row r="61" spans="1:53" x14ac:dyDescent="0.25">
      <c r="A61" t="str">
        <f t="shared" si="0"/>
        <v>198011</v>
      </c>
      <c r="B61">
        <f t="shared" si="4"/>
        <v>1980</v>
      </c>
      <c r="C61">
        <f t="shared" si="5"/>
        <v>11</v>
      </c>
      <c r="D61">
        <f t="shared" si="10"/>
        <v>56</v>
      </c>
      <c r="E61" s="64">
        <v>1866</v>
      </c>
      <c r="F61" s="64">
        <v>1473</v>
      </c>
      <c r="G61" s="2">
        <f>G54</f>
        <v>0.7</v>
      </c>
      <c r="J61" s="32">
        <f t="shared" si="16"/>
        <v>1.0113821138211383</v>
      </c>
      <c r="K61" s="32">
        <f t="shared" si="17"/>
        <v>1.0082135523613962</v>
      </c>
      <c r="L61" s="63"/>
      <c r="M61" s="63"/>
      <c r="N61" s="63"/>
      <c r="O61"/>
      <c r="P61" s="63"/>
      <c r="Q61" s="63"/>
      <c r="R61" s="63"/>
      <c r="S61"/>
      <c r="T61" s="63"/>
      <c r="U61" s="63"/>
      <c r="V61" s="63"/>
      <c r="X61" s="63"/>
      <c r="Y61" s="63"/>
      <c r="Z61" s="63"/>
      <c r="AA61"/>
      <c r="AB61" s="63"/>
      <c r="AC61" s="63"/>
      <c r="AD61" s="63"/>
      <c r="AN61" s="106" t="str">
        <f t="shared" ca="1" si="13"/>
        <v/>
      </c>
      <c r="AP61" s="106" t="str">
        <f t="shared" ca="1" si="14"/>
        <v/>
      </c>
      <c r="AR61" t="str">
        <f t="shared" si="1"/>
        <v>198011</v>
      </c>
      <c r="AS61">
        <f t="shared" si="15"/>
        <v>56</v>
      </c>
      <c r="AT61">
        <f t="shared" ca="1" si="6"/>
        <v>1866</v>
      </c>
      <c r="AU61">
        <f t="shared" ca="1" si="7"/>
        <v>1473</v>
      </c>
      <c r="AV61">
        <f t="shared" ca="1" si="8"/>
        <v>0.7</v>
      </c>
      <c r="AW61">
        <f t="shared" ca="1" si="9"/>
        <v>0</v>
      </c>
      <c r="AY61" s="22">
        <v>29526</v>
      </c>
      <c r="AZ61">
        <v>274.10000000000002</v>
      </c>
      <c r="BA61">
        <f t="shared" ca="1" si="3"/>
        <v>1</v>
      </c>
    </row>
    <row r="62" spans="1:53" x14ac:dyDescent="0.25">
      <c r="A62" t="str">
        <f t="shared" si="0"/>
        <v>198012</v>
      </c>
      <c r="B62">
        <f t="shared" si="4"/>
        <v>1980</v>
      </c>
      <c r="C62">
        <f t="shared" si="5"/>
        <v>12</v>
      </c>
      <c r="D62">
        <f t="shared" si="10"/>
        <v>57</v>
      </c>
      <c r="E62" s="64">
        <v>1897</v>
      </c>
      <c r="F62" s="64">
        <v>1485</v>
      </c>
      <c r="G62" s="2">
        <f>G54</f>
        <v>0.7</v>
      </c>
      <c r="J62" s="32">
        <f t="shared" si="16"/>
        <v>1.0166130760986067</v>
      </c>
      <c r="K62" s="32">
        <f t="shared" si="17"/>
        <v>1.0081466395112015</v>
      </c>
      <c r="L62" s="63"/>
      <c r="M62" s="63"/>
      <c r="N62" s="63"/>
      <c r="O62"/>
      <c r="P62" s="63"/>
      <c r="Q62" s="63"/>
      <c r="R62" s="63"/>
      <c r="S62"/>
      <c r="T62" s="63"/>
      <c r="U62" s="63"/>
      <c r="V62" s="63"/>
      <c r="X62" s="63"/>
      <c r="Y62" s="63"/>
      <c r="Z62" s="63"/>
      <c r="AA62"/>
      <c r="AB62" s="63"/>
      <c r="AC62" s="63"/>
      <c r="AD62" s="63"/>
      <c r="AN62" s="106" t="str">
        <f t="shared" ca="1" si="13"/>
        <v/>
      </c>
      <c r="AP62" s="106" t="str">
        <f t="shared" ca="1" si="14"/>
        <v/>
      </c>
      <c r="AR62" t="str">
        <f t="shared" si="1"/>
        <v>198012</v>
      </c>
      <c r="AS62">
        <f t="shared" si="15"/>
        <v>57</v>
      </c>
      <c r="AT62">
        <f t="shared" ca="1" si="6"/>
        <v>1897</v>
      </c>
      <c r="AU62">
        <f t="shared" ca="1" si="7"/>
        <v>1485</v>
      </c>
      <c r="AV62">
        <f t="shared" ca="1" si="8"/>
        <v>0.7</v>
      </c>
      <c r="AW62">
        <f t="shared" ca="1" si="9"/>
        <v>0</v>
      </c>
      <c r="AY62" s="22">
        <v>29556</v>
      </c>
      <c r="AZ62">
        <v>275.60000000000002</v>
      </c>
      <c r="BA62">
        <f t="shared" ca="1" si="3"/>
        <v>1</v>
      </c>
    </row>
    <row r="63" spans="1:53" x14ac:dyDescent="0.25">
      <c r="A63" t="str">
        <f t="shared" si="0"/>
        <v>19811</v>
      </c>
      <c r="B63">
        <f t="shared" si="4"/>
        <v>1981</v>
      </c>
      <c r="C63">
        <f t="shared" si="5"/>
        <v>1</v>
      </c>
      <c r="D63">
        <f t="shared" si="10"/>
        <v>58</v>
      </c>
      <c r="E63" s="64">
        <v>1887</v>
      </c>
      <c r="F63" s="64">
        <v>1498</v>
      </c>
      <c r="G63" s="2">
        <f>G54</f>
        <v>0.7</v>
      </c>
      <c r="J63" s="32">
        <f t="shared" si="16"/>
        <v>0.99472851871375856</v>
      </c>
      <c r="K63" s="32">
        <f t="shared" si="17"/>
        <v>1.0087542087542087</v>
      </c>
      <c r="L63" s="63"/>
      <c r="M63" s="63"/>
      <c r="N63" s="63"/>
      <c r="O63"/>
      <c r="P63" s="63"/>
      <c r="Q63" s="63"/>
      <c r="R63" s="63"/>
      <c r="S63"/>
      <c r="T63" s="63"/>
      <c r="U63" s="63"/>
      <c r="V63" s="63"/>
      <c r="X63" s="63"/>
      <c r="Y63" s="63"/>
      <c r="Z63" s="63"/>
      <c r="AA63"/>
      <c r="AB63" s="63"/>
      <c r="AC63" s="63"/>
      <c r="AD63" s="63"/>
      <c r="AN63" s="106" t="str">
        <f t="shared" ca="1" si="13"/>
        <v/>
      </c>
      <c r="AP63" s="106" t="str">
        <f t="shared" ca="1" si="14"/>
        <v/>
      </c>
      <c r="AR63" t="str">
        <f t="shared" si="1"/>
        <v>19811</v>
      </c>
      <c r="AS63">
        <f t="shared" si="15"/>
        <v>58</v>
      </c>
      <c r="AT63">
        <f t="shared" ca="1" si="6"/>
        <v>1887</v>
      </c>
      <c r="AU63">
        <f t="shared" ca="1" si="7"/>
        <v>1498</v>
      </c>
      <c r="AV63">
        <f t="shared" ca="1" si="8"/>
        <v>0.7</v>
      </c>
      <c r="AW63">
        <f t="shared" ca="1" si="9"/>
        <v>0</v>
      </c>
      <c r="AY63" s="22">
        <v>29587</v>
      </c>
      <c r="AZ63">
        <v>277.3</v>
      </c>
      <c r="BA63">
        <f t="shared" ca="1" si="3"/>
        <v>1</v>
      </c>
    </row>
    <row r="64" spans="1:53" x14ac:dyDescent="0.25">
      <c r="A64" t="str">
        <f t="shared" si="0"/>
        <v>19812</v>
      </c>
      <c r="B64">
        <f t="shared" si="4"/>
        <v>1981</v>
      </c>
      <c r="C64">
        <f t="shared" si="5"/>
        <v>2</v>
      </c>
      <c r="D64">
        <f t="shared" si="10"/>
        <v>59</v>
      </c>
      <c r="E64" s="64">
        <v>1902</v>
      </c>
      <c r="F64" s="64">
        <v>1509</v>
      </c>
      <c r="G64" s="2">
        <f>G54</f>
        <v>0.7</v>
      </c>
      <c r="J64" s="32">
        <f t="shared" si="16"/>
        <v>1.0079491255961843</v>
      </c>
      <c r="K64" s="32">
        <f t="shared" si="17"/>
        <v>1.0073431241655542</v>
      </c>
      <c r="L64" s="63"/>
      <c r="M64" s="63"/>
      <c r="N64" s="63"/>
      <c r="O64"/>
      <c r="P64" s="63"/>
      <c r="Q64" s="63"/>
      <c r="R64" s="63"/>
      <c r="S64"/>
      <c r="T64" s="63"/>
      <c r="U64" s="63"/>
      <c r="V64" s="63"/>
      <c r="X64" s="63"/>
      <c r="Y64" s="63"/>
      <c r="Z64" s="63"/>
      <c r="AA64"/>
      <c r="AB64" s="63"/>
      <c r="AC64" s="63"/>
      <c r="AD64" s="63"/>
      <c r="AN64" s="106" t="str">
        <f t="shared" ca="1" si="13"/>
        <v/>
      </c>
      <c r="AP64" s="106" t="str">
        <f t="shared" ca="1" si="14"/>
        <v/>
      </c>
      <c r="AR64" t="str">
        <f t="shared" si="1"/>
        <v>19812</v>
      </c>
      <c r="AS64">
        <f t="shared" si="15"/>
        <v>59</v>
      </c>
      <c r="AT64">
        <f t="shared" ca="1" si="6"/>
        <v>1902</v>
      </c>
      <c r="AU64">
        <f t="shared" ca="1" si="7"/>
        <v>1509</v>
      </c>
      <c r="AV64">
        <f t="shared" ca="1" si="8"/>
        <v>0.7</v>
      </c>
      <c r="AW64">
        <f t="shared" ca="1" si="9"/>
        <v>0</v>
      </c>
      <c r="AY64" s="22">
        <v>29618</v>
      </c>
      <c r="AZ64">
        <v>279.8</v>
      </c>
      <c r="BA64">
        <f t="shared" ca="1" si="3"/>
        <v>1</v>
      </c>
    </row>
    <row r="65" spans="1:53" x14ac:dyDescent="0.25">
      <c r="A65" t="str">
        <f t="shared" si="0"/>
        <v>19813</v>
      </c>
      <c r="B65">
        <f t="shared" si="4"/>
        <v>1981</v>
      </c>
      <c r="C65">
        <f t="shared" si="5"/>
        <v>3</v>
      </c>
      <c r="D65">
        <f t="shared" si="10"/>
        <v>60</v>
      </c>
      <c r="E65" s="64">
        <v>1892</v>
      </c>
      <c r="F65" s="64">
        <v>1521</v>
      </c>
      <c r="G65" s="2">
        <f>G54</f>
        <v>0.7</v>
      </c>
      <c r="J65" s="32">
        <f t="shared" si="16"/>
        <v>0.99474237644584651</v>
      </c>
      <c r="K65" s="32">
        <f t="shared" si="17"/>
        <v>1.0079522862823063</v>
      </c>
      <c r="L65" s="63"/>
      <c r="M65" s="63"/>
      <c r="N65" s="63"/>
      <c r="O65"/>
      <c r="P65" s="63"/>
      <c r="Q65" s="63"/>
      <c r="R65" s="63"/>
      <c r="S65"/>
      <c r="T65" s="63"/>
      <c r="U65" s="63"/>
      <c r="V65" s="63"/>
      <c r="X65" s="63"/>
      <c r="Y65" s="63"/>
      <c r="Z65" s="63"/>
      <c r="AA65"/>
      <c r="AB65" s="63"/>
      <c r="AC65" s="63"/>
      <c r="AD65" s="63"/>
      <c r="AN65" s="106" t="str">
        <f t="shared" ca="1" si="13"/>
        <v/>
      </c>
      <c r="AP65" s="106" t="str">
        <f t="shared" ca="1" si="14"/>
        <v/>
      </c>
      <c r="AR65" t="str">
        <f t="shared" si="1"/>
        <v>19813</v>
      </c>
      <c r="AS65">
        <f t="shared" si="15"/>
        <v>60</v>
      </c>
      <c r="AT65">
        <f t="shared" ca="1" si="6"/>
        <v>1892</v>
      </c>
      <c r="AU65">
        <f t="shared" ca="1" si="7"/>
        <v>1521</v>
      </c>
      <c r="AV65">
        <f t="shared" ca="1" si="8"/>
        <v>0.7</v>
      </c>
      <c r="AW65">
        <f t="shared" ca="1" si="9"/>
        <v>0</v>
      </c>
      <c r="AY65" s="22">
        <v>29646</v>
      </c>
      <c r="AZ65">
        <v>284</v>
      </c>
      <c r="BA65">
        <f t="shared" ca="1" si="3"/>
        <v>1</v>
      </c>
    </row>
    <row r="66" spans="1:53" x14ac:dyDescent="0.25">
      <c r="A66" t="str">
        <f t="shared" si="0"/>
        <v>19814</v>
      </c>
      <c r="B66">
        <f t="shared" si="4"/>
        <v>1981</v>
      </c>
      <c r="C66">
        <f t="shared" si="5"/>
        <v>4</v>
      </c>
      <c r="D66">
        <f t="shared" si="10"/>
        <v>61</v>
      </c>
      <c r="E66" s="64">
        <v>1928</v>
      </c>
      <c r="F66" s="64">
        <v>1534</v>
      </c>
      <c r="G66" s="2">
        <v>0.7</v>
      </c>
      <c r="J66" s="32">
        <f t="shared" si="16"/>
        <v>1.0190274841437632</v>
      </c>
      <c r="K66" s="32">
        <f t="shared" si="17"/>
        <v>1.0085470085470085</v>
      </c>
      <c r="L66" s="63"/>
      <c r="M66" s="63"/>
      <c r="N66" s="63"/>
      <c r="O66"/>
      <c r="P66" s="63"/>
      <c r="Q66" s="63"/>
      <c r="R66" s="63"/>
      <c r="S66"/>
      <c r="T66" s="63"/>
      <c r="U66" s="63"/>
      <c r="V66" s="63"/>
      <c r="X66" s="63"/>
      <c r="Y66" s="63"/>
      <c r="Z66" s="63"/>
      <c r="AA66"/>
      <c r="AB66" s="63"/>
      <c r="AC66" s="63"/>
      <c r="AD66" s="63"/>
      <c r="AN66" s="106" t="str">
        <f t="shared" ca="1" si="13"/>
        <v/>
      </c>
      <c r="AP66" s="106" t="str">
        <f t="shared" ca="1" si="14"/>
        <v/>
      </c>
      <c r="AR66" t="str">
        <f t="shared" si="1"/>
        <v>19814</v>
      </c>
      <c r="AS66">
        <f t="shared" si="15"/>
        <v>61</v>
      </c>
      <c r="AT66">
        <f t="shared" ca="1" si="6"/>
        <v>1928</v>
      </c>
      <c r="AU66">
        <f t="shared" ca="1" si="7"/>
        <v>1534</v>
      </c>
      <c r="AV66">
        <f t="shared" ca="1" si="8"/>
        <v>0.7</v>
      </c>
      <c r="AW66">
        <f t="shared" ca="1" si="9"/>
        <v>0</v>
      </c>
      <c r="AY66" s="22">
        <v>29677</v>
      </c>
      <c r="AZ66">
        <v>292.2</v>
      </c>
      <c r="BA66">
        <f t="shared" ca="1" si="3"/>
        <v>1</v>
      </c>
    </row>
    <row r="67" spans="1:53" x14ac:dyDescent="0.25">
      <c r="A67" t="str">
        <f t="shared" si="0"/>
        <v>19815</v>
      </c>
      <c r="B67">
        <f t="shared" si="4"/>
        <v>1981</v>
      </c>
      <c r="C67">
        <f t="shared" si="5"/>
        <v>5</v>
      </c>
      <c r="D67">
        <f t="shared" si="10"/>
        <v>62</v>
      </c>
      <c r="E67" s="64">
        <v>1933</v>
      </c>
      <c r="F67" s="64">
        <v>1546</v>
      </c>
      <c r="G67" s="2">
        <f>G66</f>
        <v>0.7</v>
      </c>
      <c r="J67" s="32">
        <f t="shared" si="16"/>
        <v>1.0025933609958506</v>
      </c>
      <c r="K67" s="32">
        <f t="shared" si="17"/>
        <v>1.0078226857887875</v>
      </c>
      <c r="L67" s="63"/>
      <c r="M67" s="63"/>
      <c r="N67" s="63"/>
      <c r="O67"/>
      <c r="P67" s="63"/>
      <c r="Q67" s="63"/>
      <c r="R67" s="63"/>
      <c r="S67"/>
      <c r="T67" s="63"/>
      <c r="U67" s="63"/>
      <c r="V67" s="63"/>
      <c r="X67" s="63"/>
      <c r="Y67" s="63"/>
      <c r="Z67" s="63"/>
      <c r="AA67"/>
      <c r="AB67" s="63"/>
      <c r="AC67" s="63"/>
      <c r="AD67" s="63"/>
      <c r="AN67" s="106" t="str">
        <f t="shared" ca="1" si="13"/>
        <v/>
      </c>
      <c r="AP67" s="106" t="str">
        <f t="shared" ca="1" si="14"/>
        <v/>
      </c>
      <c r="AR67" t="str">
        <f t="shared" si="1"/>
        <v>19815</v>
      </c>
      <c r="AS67">
        <f t="shared" si="15"/>
        <v>62</v>
      </c>
      <c r="AT67">
        <f t="shared" ca="1" si="6"/>
        <v>1933</v>
      </c>
      <c r="AU67">
        <f t="shared" ca="1" si="7"/>
        <v>1546</v>
      </c>
      <c r="AV67">
        <f t="shared" ca="1" si="8"/>
        <v>0.7</v>
      </c>
      <c r="AW67">
        <f t="shared" ca="1" si="9"/>
        <v>0</v>
      </c>
      <c r="AY67" s="22">
        <v>29707</v>
      </c>
      <c r="AZ67">
        <v>294.10000000000002</v>
      </c>
      <c r="BA67">
        <f t="shared" ca="1" si="3"/>
        <v>1</v>
      </c>
    </row>
    <row r="68" spans="1:53" x14ac:dyDescent="0.25">
      <c r="A68" t="str">
        <f t="shared" si="0"/>
        <v>19816</v>
      </c>
      <c r="B68">
        <f t="shared" si="4"/>
        <v>1981</v>
      </c>
      <c r="C68">
        <f t="shared" si="5"/>
        <v>6</v>
      </c>
      <c r="D68">
        <f t="shared" si="10"/>
        <v>63</v>
      </c>
      <c r="E68" s="64">
        <v>1969</v>
      </c>
      <c r="F68" s="64">
        <v>1557</v>
      </c>
      <c r="G68" s="2">
        <f>G66</f>
        <v>0.7</v>
      </c>
      <c r="J68" s="32">
        <f t="shared" si="16"/>
        <v>1.0186239006725297</v>
      </c>
      <c r="K68" s="32">
        <f t="shared" si="17"/>
        <v>1.0071151358344115</v>
      </c>
      <c r="L68" s="63"/>
      <c r="M68" s="63"/>
      <c r="N68" s="63"/>
      <c r="O68"/>
      <c r="P68" s="63"/>
      <c r="Q68" s="63"/>
      <c r="R68" s="63"/>
      <c r="S68"/>
      <c r="T68" s="63"/>
      <c r="U68" s="63"/>
      <c r="V68" s="63"/>
      <c r="X68" s="63"/>
      <c r="Y68" s="63"/>
      <c r="Z68" s="63"/>
      <c r="AA68"/>
      <c r="AB68" s="63"/>
      <c r="AC68" s="63"/>
      <c r="AD68" s="63"/>
      <c r="AN68" s="106" t="str">
        <f t="shared" ca="1" si="13"/>
        <v/>
      </c>
      <c r="AP68" s="106" t="str">
        <f t="shared" ca="1" si="14"/>
        <v/>
      </c>
      <c r="AR68" t="str">
        <f t="shared" si="1"/>
        <v>19816</v>
      </c>
      <c r="AS68">
        <f t="shared" si="15"/>
        <v>63</v>
      </c>
      <c r="AT68">
        <f t="shared" ca="1" si="6"/>
        <v>1969</v>
      </c>
      <c r="AU68">
        <f t="shared" ca="1" si="7"/>
        <v>1557</v>
      </c>
      <c r="AV68">
        <f t="shared" ca="1" si="8"/>
        <v>0.7</v>
      </c>
      <c r="AW68">
        <f t="shared" ca="1" si="9"/>
        <v>0</v>
      </c>
      <c r="AY68" s="22">
        <v>29738</v>
      </c>
      <c r="AZ68">
        <v>295.8</v>
      </c>
      <c r="BA68">
        <f t="shared" ca="1" si="3"/>
        <v>1</v>
      </c>
    </row>
    <row r="69" spans="1:53" x14ac:dyDescent="0.25">
      <c r="A69" t="str">
        <f t="shared" si="0"/>
        <v>19817</v>
      </c>
      <c r="B69">
        <f t="shared" si="4"/>
        <v>1981</v>
      </c>
      <c r="C69">
        <f t="shared" si="5"/>
        <v>7</v>
      </c>
      <c r="D69">
        <f t="shared" si="10"/>
        <v>64</v>
      </c>
      <c r="E69" s="64">
        <v>1990</v>
      </c>
      <c r="F69" s="64">
        <v>1568</v>
      </c>
      <c r="G69" s="2">
        <f>G66</f>
        <v>0.7</v>
      </c>
      <c r="J69" s="32">
        <f t="shared" si="16"/>
        <v>1.0106653123412901</v>
      </c>
      <c r="K69" s="32">
        <f t="shared" si="17"/>
        <v>1.0070648683365446</v>
      </c>
      <c r="L69" s="63"/>
      <c r="M69" s="63"/>
      <c r="N69" s="63"/>
      <c r="O69"/>
      <c r="P69" s="63"/>
      <c r="Q69" s="63"/>
      <c r="R69" s="63"/>
      <c r="S69"/>
      <c r="T69" s="63"/>
      <c r="U69" s="63"/>
      <c r="V69" s="63"/>
      <c r="X69" s="63"/>
      <c r="Y69" s="63"/>
      <c r="Z69" s="63"/>
      <c r="AA69"/>
      <c r="AB69" s="63"/>
      <c r="AC69" s="63"/>
      <c r="AD69" s="63"/>
      <c r="AN69" s="106" t="str">
        <f t="shared" ca="1" si="13"/>
        <v/>
      </c>
      <c r="AP69" s="106" t="str">
        <f t="shared" ca="1" si="14"/>
        <v/>
      </c>
      <c r="AR69" t="str">
        <f t="shared" si="1"/>
        <v>19817</v>
      </c>
      <c r="AS69">
        <f t="shared" si="15"/>
        <v>64</v>
      </c>
      <c r="AT69">
        <f t="shared" ca="1" si="6"/>
        <v>1990</v>
      </c>
      <c r="AU69">
        <f t="shared" ca="1" si="7"/>
        <v>1568</v>
      </c>
      <c r="AV69">
        <f t="shared" ca="1" si="8"/>
        <v>0.7</v>
      </c>
      <c r="AW69">
        <f t="shared" ca="1" si="9"/>
        <v>0</v>
      </c>
      <c r="AY69" s="22">
        <v>29768</v>
      </c>
      <c r="AZ69">
        <v>297.10000000000002</v>
      </c>
      <c r="BA69">
        <f t="shared" ca="1" si="3"/>
        <v>1</v>
      </c>
    </row>
    <row r="70" spans="1:53" x14ac:dyDescent="0.25">
      <c r="A70" t="str">
        <f t="shared" ref="A70:A133" si="18">B70&amp;C70</f>
        <v>19818</v>
      </c>
      <c r="B70">
        <f t="shared" si="4"/>
        <v>1981</v>
      </c>
      <c r="C70">
        <f t="shared" si="5"/>
        <v>8</v>
      </c>
      <c r="D70">
        <f t="shared" si="10"/>
        <v>65</v>
      </c>
      <c r="E70" s="64">
        <v>2046</v>
      </c>
      <c r="F70" s="64">
        <v>1580</v>
      </c>
      <c r="G70" s="2">
        <f>G66</f>
        <v>0.7</v>
      </c>
      <c r="J70" s="32">
        <f t="shared" si="16"/>
        <v>1.028140703517588</v>
      </c>
      <c r="K70" s="32">
        <f t="shared" si="17"/>
        <v>1.0076530612244898</v>
      </c>
      <c r="L70" s="63"/>
      <c r="M70" s="63"/>
      <c r="N70" s="63"/>
      <c r="O70"/>
      <c r="P70" s="63"/>
      <c r="Q70" s="63"/>
      <c r="R70" s="63"/>
      <c r="S70"/>
      <c r="T70" s="63"/>
      <c r="U70" s="63"/>
      <c r="V70" s="63"/>
      <c r="X70" s="63"/>
      <c r="Y70" s="63"/>
      <c r="Z70" s="63"/>
      <c r="AA70"/>
      <c r="AB70" s="63"/>
      <c r="AC70" s="63"/>
      <c r="AD70" s="63"/>
      <c r="AN70" s="106" t="str">
        <f t="shared" ca="1" si="13"/>
        <v/>
      </c>
      <c r="AP70" s="106" t="str">
        <f t="shared" ca="1" si="14"/>
        <v/>
      </c>
      <c r="AR70" t="str">
        <f t="shared" ref="AR70:AR133" si="19">A70</f>
        <v>19818</v>
      </c>
      <c r="AS70">
        <f t="shared" si="15"/>
        <v>65</v>
      </c>
      <c r="AT70">
        <f t="shared" ca="1" si="6"/>
        <v>2046</v>
      </c>
      <c r="AU70">
        <f t="shared" ca="1" si="7"/>
        <v>1580</v>
      </c>
      <c r="AV70">
        <f t="shared" ca="1" si="8"/>
        <v>0.7</v>
      </c>
      <c r="AW70">
        <f t="shared" ca="1" si="9"/>
        <v>0</v>
      </c>
      <c r="AY70" s="22">
        <v>29799</v>
      </c>
      <c r="AZ70">
        <v>299.3</v>
      </c>
      <c r="BA70">
        <f t="shared" ref="BA70:BA133" ca="1" si="20">(AZ70=AW70)*-1+1</f>
        <v>1</v>
      </c>
    </row>
    <row r="71" spans="1:53" x14ac:dyDescent="0.25">
      <c r="A71" t="str">
        <f t="shared" si="18"/>
        <v>19819</v>
      </c>
      <c r="B71">
        <f t="shared" ref="B71:B134" si="21">ROUNDDOWN((D71+2)/12,0)+1976</f>
        <v>1981</v>
      </c>
      <c r="C71">
        <f t="shared" ref="C71:C134" si="22">MOD(D71+2,12)+1</f>
        <v>9</v>
      </c>
      <c r="D71">
        <f t="shared" si="10"/>
        <v>66</v>
      </c>
      <c r="E71" s="64">
        <v>2057</v>
      </c>
      <c r="F71" s="64">
        <v>1591</v>
      </c>
      <c r="G71" s="2">
        <f>G66</f>
        <v>0.7</v>
      </c>
      <c r="J71" s="32">
        <f t="shared" si="16"/>
        <v>1.0053763440860215</v>
      </c>
      <c r="K71" s="32">
        <f t="shared" si="17"/>
        <v>1.0069620253164557</v>
      </c>
      <c r="L71" s="63"/>
      <c r="M71" s="63"/>
      <c r="N71" s="63"/>
      <c r="O71"/>
      <c r="P71" s="63"/>
      <c r="Q71" s="63"/>
      <c r="R71" s="63"/>
      <c r="S71"/>
      <c r="T71" s="63"/>
      <c r="U71" s="63"/>
      <c r="V71" s="63"/>
      <c r="X71" s="63"/>
      <c r="Y71" s="63"/>
      <c r="Z71" s="63"/>
      <c r="AA71"/>
      <c r="AB71" s="63"/>
      <c r="AC71" s="63"/>
      <c r="AD71" s="63"/>
      <c r="AN71" s="106" t="str">
        <f t="shared" ca="1" si="13"/>
        <v/>
      </c>
      <c r="AP71" s="106" t="str">
        <f t="shared" ca="1" si="14"/>
        <v/>
      </c>
      <c r="AR71" t="str">
        <f t="shared" si="19"/>
        <v>19819</v>
      </c>
      <c r="AS71">
        <f t="shared" si="15"/>
        <v>66</v>
      </c>
      <c r="AT71">
        <f t="shared" ref="AT71:AT134" ca="1" si="23">ROUND(IF(ROW()&lt;BC$2,E71,INDIRECT(ADDRESS(BC$2,E$3))*(INDIRECT(ADDRESS(BC$2,E$3))/INDIRECT(ADDRESS(BC71-$BJ$3,E$3)))^((ROW()-BC71)/$BJ$3)*((ROW()-BC71-1)&lt;$BM$3)),0)</f>
        <v>2057</v>
      </c>
      <c r="AU71">
        <f t="shared" ref="AU71:AU134" ca="1" si="24">ROUND(IF(ROW()&lt;BD$2,F71,INDIRECT(ADDRESS(BD$2,F$3))*(INDIRECT(ADDRESS(BD$2,F$3))/INDIRECT(ADDRESS(BD71-$BJ$3,F$3)))^((ROW()-BD71)/$BJ$3)*((ROW()-BD71-1)&lt;$BM$3)),0)</f>
        <v>1591</v>
      </c>
      <c r="AV71">
        <f t="shared" ref="AV71:AV134" ca="1" si="25">MIN(1,ROUND(IF(ROW()&lt;BE$2,G71,INDIRECT(ADDRESS(BE$2,G$3))*(INDIRECT(ADDRESS(BE$2,G$3))/INDIRECT(ADDRESS(BE71-$BJ$3,G$3)))^((ROW()-BE71)/$BJ$3)*((ROW()-BE71-1)&lt;$BM$3)),2))</f>
        <v>0.7</v>
      </c>
      <c r="AW71">
        <f t="shared" ref="AW71:AW134" ca="1" si="26">ROUND(IF(ROW()&lt;BF$2,H71,INDIRECT(ADDRESS(BF$2,H$3))*(INDIRECT(ADDRESS(BF$2,H$3))/INDIRECT(ADDRESS(BF71-$BJ$3,H$3)))^((ROW()-BF71)/$BJ$3)*((ROW()-BF71-1)&lt;$BM$3)),1)</f>
        <v>0</v>
      </c>
      <c r="AY71" s="22">
        <v>29830</v>
      </c>
      <c r="AZ71">
        <v>301</v>
      </c>
      <c r="BA71">
        <f t="shared" ca="1" si="20"/>
        <v>1</v>
      </c>
    </row>
    <row r="72" spans="1:53" x14ac:dyDescent="0.25">
      <c r="A72" t="str">
        <f t="shared" si="18"/>
        <v>198110</v>
      </c>
      <c r="B72">
        <f t="shared" si="21"/>
        <v>1981</v>
      </c>
      <c r="C72">
        <f t="shared" si="22"/>
        <v>10</v>
      </c>
      <c r="D72">
        <f t="shared" ref="D72:D135" si="27">D71+1</f>
        <v>67</v>
      </c>
      <c r="E72" s="64">
        <v>2067</v>
      </c>
      <c r="F72" s="64">
        <v>1603</v>
      </c>
      <c r="G72" s="2">
        <f>G66</f>
        <v>0.7</v>
      </c>
      <c r="J72" s="32">
        <f t="shared" si="16"/>
        <v>1.004861448711716</v>
      </c>
      <c r="K72" s="32">
        <f t="shared" si="17"/>
        <v>1.0075424261470773</v>
      </c>
      <c r="L72" s="63"/>
      <c r="M72" s="63"/>
      <c r="N72" s="63"/>
      <c r="O72"/>
      <c r="P72" s="63"/>
      <c r="Q72" s="63"/>
      <c r="R72" s="63"/>
      <c r="S72"/>
      <c r="T72" s="63"/>
      <c r="U72" s="63"/>
      <c r="V72" s="63"/>
      <c r="X72" s="63"/>
      <c r="Y72" s="63"/>
      <c r="Z72" s="63"/>
      <c r="AA72"/>
      <c r="AB72" s="63"/>
      <c r="AC72" s="63"/>
      <c r="AD72" s="63"/>
      <c r="AN72" s="106" t="str">
        <f t="shared" ref="AN72:AN135" ca="1" si="28">IF(AND(AT72=0,AT71&gt;0),DATE(B72,C72-1,1),"")</f>
        <v/>
      </c>
      <c r="AP72" s="106" t="str">
        <f t="shared" ref="AP72:AP135" ca="1" si="29">IF(AND(AU72=0,AU71&gt;0),DATE(B72,C72-1,1),"")</f>
        <v/>
      </c>
      <c r="AR72" t="str">
        <f t="shared" si="19"/>
        <v>198110</v>
      </c>
      <c r="AS72">
        <f t="shared" si="15"/>
        <v>67</v>
      </c>
      <c r="AT72">
        <f t="shared" ca="1" si="23"/>
        <v>2067</v>
      </c>
      <c r="AU72">
        <f t="shared" ca="1" si="24"/>
        <v>1603</v>
      </c>
      <c r="AV72">
        <f t="shared" ca="1" si="25"/>
        <v>0.7</v>
      </c>
      <c r="AW72">
        <f t="shared" ca="1" si="26"/>
        <v>0</v>
      </c>
      <c r="AY72" s="22">
        <v>29860</v>
      </c>
      <c r="AZ72">
        <v>303.7</v>
      </c>
      <c r="BA72">
        <f t="shared" ca="1" si="20"/>
        <v>1</v>
      </c>
    </row>
    <row r="73" spans="1:53" x14ac:dyDescent="0.25">
      <c r="A73" t="str">
        <f t="shared" si="18"/>
        <v>198111</v>
      </c>
      <c r="B73">
        <f t="shared" si="21"/>
        <v>1981</v>
      </c>
      <c r="C73">
        <f t="shared" si="22"/>
        <v>11</v>
      </c>
      <c r="D73">
        <f t="shared" si="27"/>
        <v>68</v>
      </c>
      <c r="E73" s="64">
        <v>2077</v>
      </c>
      <c r="F73" s="64">
        <v>1615</v>
      </c>
      <c r="G73" s="2">
        <f>G66</f>
        <v>0.7</v>
      </c>
      <c r="J73" s="32">
        <f t="shared" si="16"/>
        <v>1.0048379293662313</v>
      </c>
      <c r="K73" s="32">
        <f t="shared" si="17"/>
        <v>1.0074859638178415</v>
      </c>
      <c r="L73" s="63"/>
      <c r="M73" s="63"/>
      <c r="N73" s="63"/>
      <c r="O73"/>
      <c r="P73" s="63"/>
      <c r="Q73" s="63"/>
      <c r="R73" s="63"/>
      <c r="S73"/>
      <c r="T73" s="63"/>
      <c r="U73" s="63"/>
      <c r="V73" s="63"/>
      <c r="X73" s="63"/>
      <c r="Y73" s="63"/>
      <c r="Z73" s="63"/>
      <c r="AA73"/>
      <c r="AB73" s="63"/>
      <c r="AC73" s="63"/>
      <c r="AD73" s="63"/>
      <c r="AN73" s="106" t="str">
        <f t="shared" ca="1" si="28"/>
        <v/>
      </c>
      <c r="AP73" s="106" t="str">
        <f t="shared" ca="1" si="29"/>
        <v/>
      </c>
      <c r="AR73" t="str">
        <f t="shared" si="19"/>
        <v>198111</v>
      </c>
      <c r="AS73">
        <f t="shared" si="15"/>
        <v>68</v>
      </c>
      <c r="AT73">
        <f t="shared" ca="1" si="23"/>
        <v>2077</v>
      </c>
      <c r="AU73">
        <f t="shared" ca="1" si="24"/>
        <v>1615</v>
      </c>
      <c r="AV73">
        <f t="shared" ca="1" si="25"/>
        <v>0.7</v>
      </c>
      <c r="AW73">
        <f t="shared" ca="1" si="26"/>
        <v>0</v>
      </c>
      <c r="AY73" s="22">
        <v>29891</v>
      </c>
      <c r="AZ73">
        <v>306.89999999999998</v>
      </c>
      <c r="BA73">
        <f t="shared" ca="1" si="20"/>
        <v>1</v>
      </c>
    </row>
    <row r="74" spans="1:53" x14ac:dyDescent="0.25">
      <c r="A74" t="str">
        <f t="shared" si="18"/>
        <v>198112</v>
      </c>
      <c r="B74">
        <f t="shared" si="21"/>
        <v>1981</v>
      </c>
      <c r="C74">
        <f t="shared" si="22"/>
        <v>12</v>
      </c>
      <c r="D74">
        <f t="shared" si="27"/>
        <v>69</v>
      </c>
      <c r="E74" s="64">
        <v>2088</v>
      </c>
      <c r="F74" s="64">
        <v>1629</v>
      </c>
      <c r="G74" s="2">
        <f>G66</f>
        <v>0.7</v>
      </c>
      <c r="J74" s="32">
        <f t="shared" si="16"/>
        <v>1.0052961001444392</v>
      </c>
      <c r="K74" s="32">
        <f t="shared" si="17"/>
        <v>1.0086687306501547</v>
      </c>
      <c r="L74" s="63"/>
      <c r="M74" s="63"/>
      <c r="N74" s="63"/>
      <c r="O74"/>
      <c r="P74" s="63"/>
      <c r="Q74" s="63"/>
      <c r="R74" s="63"/>
      <c r="S74"/>
      <c r="T74" s="63"/>
      <c r="U74" s="63"/>
      <c r="V74" s="63"/>
      <c r="X74" s="63"/>
      <c r="Y74" s="63"/>
      <c r="Z74" s="63"/>
      <c r="AA74"/>
      <c r="AB74" s="63"/>
      <c r="AC74" s="63"/>
      <c r="AD74" s="63"/>
      <c r="AN74" s="106" t="str">
        <f t="shared" ca="1" si="28"/>
        <v/>
      </c>
      <c r="AP74" s="106" t="str">
        <f t="shared" ca="1" si="29"/>
        <v/>
      </c>
      <c r="AR74" t="str">
        <f t="shared" si="19"/>
        <v>198112</v>
      </c>
      <c r="AS74">
        <f t="shared" si="15"/>
        <v>69</v>
      </c>
      <c r="AT74">
        <f t="shared" ca="1" si="23"/>
        <v>2088</v>
      </c>
      <c r="AU74">
        <f t="shared" ca="1" si="24"/>
        <v>1629</v>
      </c>
      <c r="AV74">
        <f t="shared" ca="1" si="25"/>
        <v>0.7</v>
      </c>
      <c r="AW74">
        <f t="shared" ca="1" si="26"/>
        <v>0</v>
      </c>
      <c r="AY74" s="22">
        <v>29921</v>
      </c>
      <c r="AZ74">
        <v>308.8</v>
      </c>
      <c r="BA74">
        <f t="shared" ca="1" si="20"/>
        <v>1</v>
      </c>
    </row>
    <row r="75" spans="1:53" x14ac:dyDescent="0.25">
      <c r="A75" t="str">
        <f t="shared" si="18"/>
        <v>19821</v>
      </c>
      <c r="B75">
        <f t="shared" si="21"/>
        <v>1982</v>
      </c>
      <c r="C75">
        <f t="shared" si="22"/>
        <v>1</v>
      </c>
      <c r="D75">
        <f t="shared" si="27"/>
        <v>70</v>
      </c>
      <c r="E75" s="64">
        <v>2088</v>
      </c>
      <c r="F75" s="64">
        <v>1643</v>
      </c>
      <c r="G75" s="2">
        <f>G66</f>
        <v>0.7</v>
      </c>
      <c r="J75" s="32">
        <f t="shared" si="16"/>
        <v>1</v>
      </c>
      <c r="K75" s="32">
        <f t="shared" si="17"/>
        <v>1.0085942295887047</v>
      </c>
      <c r="L75" s="63"/>
      <c r="M75" s="63"/>
      <c r="N75" s="63"/>
      <c r="O75"/>
      <c r="P75" s="63"/>
      <c r="Q75" s="63"/>
      <c r="R75" s="63"/>
      <c r="S75"/>
      <c r="T75" s="63"/>
      <c r="U75" s="63"/>
      <c r="V75" s="63"/>
      <c r="X75" s="63"/>
      <c r="Y75" s="63"/>
      <c r="Z75" s="63"/>
      <c r="AA75"/>
      <c r="AB75" s="63"/>
      <c r="AC75" s="63"/>
      <c r="AD75" s="63"/>
      <c r="AN75" s="106" t="str">
        <f t="shared" ca="1" si="28"/>
        <v/>
      </c>
      <c r="AP75" s="106" t="str">
        <f t="shared" ca="1" si="29"/>
        <v/>
      </c>
      <c r="AR75" t="str">
        <f t="shared" si="19"/>
        <v>19821</v>
      </c>
      <c r="AS75">
        <f t="shared" si="15"/>
        <v>70</v>
      </c>
      <c r="AT75">
        <f t="shared" ca="1" si="23"/>
        <v>2088</v>
      </c>
      <c r="AU75">
        <f t="shared" ca="1" si="24"/>
        <v>1643</v>
      </c>
      <c r="AV75">
        <f t="shared" ca="1" si="25"/>
        <v>0.7</v>
      </c>
      <c r="AW75">
        <f t="shared" ca="1" si="26"/>
        <v>0</v>
      </c>
      <c r="AY75" s="22">
        <v>29952</v>
      </c>
      <c r="AZ75">
        <v>310.60000000000002</v>
      </c>
      <c r="BA75">
        <f t="shared" ca="1" si="20"/>
        <v>1</v>
      </c>
    </row>
    <row r="76" spans="1:53" x14ac:dyDescent="0.25">
      <c r="A76" t="str">
        <f t="shared" si="18"/>
        <v>19822</v>
      </c>
      <c r="B76">
        <f t="shared" si="21"/>
        <v>1982</v>
      </c>
      <c r="C76">
        <f t="shared" si="22"/>
        <v>2</v>
      </c>
      <c r="D76">
        <f t="shared" si="27"/>
        <v>71</v>
      </c>
      <c r="E76" s="64">
        <v>2119</v>
      </c>
      <c r="F76" s="64">
        <v>1656</v>
      </c>
      <c r="G76" s="2">
        <f>G66</f>
        <v>0.7</v>
      </c>
      <c r="J76" s="32">
        <f t="shared" si="16"/>
        <v>1.0148467432950192</v>
      </c>
      <c r="K76" s="32">
        <f t="shared" si="17"/>
        <v>1.0079123554473524</v>
      </c>
      <c r="L76" s="63"/>
      <c r="M76" s="63"/>
      <c r="N76" s="63"/>
      <c r="O76"/>
      <c r="P76" s="63"/>
      <c r="Q76" s="63"/>
      <c r="R76" s="63"/>
      <c r="S76"/>
      <c r="T76" s="63"/>
      <c r="U76" s="63"/>
      <c r="V76" s="63"/>
      <c r="X76" s="63"/>
      <c r="Y76" s="63"/>
      <c r="Z76" s="63"/>
      <c r="AA76"/>
      <c r="AB76" s="63"/>
      <c r="AC76" s="63"/>
      <c r="AD76" s="63"/>
      <c r="AN76" s="106" t="str">
        <f t="shared" ca="1" si="28"/>
        <v/>
      </c>
      <c r="AP76" s="106" t="str">
        <f t="shared" ca="1" si="29"/>
        <v/>
      </c>
      <c r="AR76" t="str">
        <f t="shared" si="19"/>
        <v>19822</v>
      </c>
      <c r="AS76">
        <f t="shared" si="15"/>
        <v>71</v>
      </c>
      <c r="AT76">
        <f t="shared" ca="1" si="23"/>
        <v>2119</v>
      </c>
      <c r="AU76">
        <f t="shared" ca="1" si="24"/>
        <v>1656</v>
      </c>
      <c r="AV76">
        <f t="shared" ca="1" si="25"/>
        <v>0.7</v>
      </c>
      <c r="AW76">
        <f t="shared" ca="1" si="26"/>
        <v>0</v>
      </c>
      <c r="AY76" s="22">
        <v>29983</v>
      </c>
      <c r="AZ76">
        <v>310.7</v>
      </c>
      <c r="BA76">
        <f t="shared" ca="1" si="20"/>
        <v>1</v>
      </c>
    </row>
    <row r="77" spans="1:53" x14ac:dyDescent="0.25">
      <c r="A77" t="str">
        <f t="shared" si="18"/>
        <v>19823</v>
      </c>
      <c r="B77">
        <f t="shared" si="21"/>
        <v>1982</v>
      </c>
      <c r="C77">
        <f t="shared" si="22"/>
        <v>3</v>
      </c>
      <c r="D77">
        <f t="shared" si="27"/>
        <v>72</v>
      </c>
      <c r="E77" s="64">
        <v>2103</v>
      </c>
      <c r="F77" s="64">
        <v>1670</v>
      </c>
      <c r="G77" s="2">
        <f>G66</f>
        <v>0.7</v>
      </c>
      <c r="J77" s="32">
        <f t="shared" si="16"/>
        <v>0.99244926852288817</v>
      </c>
      <c r="K77" s="32">
        <f t="shared" si="17"/>
        <v>1.0084541062801933</v>
      </c>
      <c r="L77" s="63"/>
      <c r="M77" s="63"/>
      <c r="N77" s="63"/>
      <c r="O77"/>
      <c r="P77" s="63"/>
      <c r="Q77" s="63"/>
      <c r="R77" s="63"/>
      <c r="S77"/>
      <c r="T77" s="63"/>
      <c r="U77" s="63"/>
      <c r="V77" s="63"/>
      <c r="X77" s="63"/>
      <c r="Y77" s="63"/>
      <c r="Z77" s="63"/>
      <c r="AA77"/>
      <c r="AB77" s="63"/>
      <c r="AC77" s="63"/>
      <c r="AD77" s="63"/>
      <c r="AN77" s="106" t="str">
        <f t="shared" ca="1" si="28"/>
        <v/>
      </c>
      <c r="AP77" s="106" t="str">
        <f t="shared" ca="1" si="29"/>
        <v/>
      </c>
      <c r="AR77" t="str">
        <f t="shared" si="19"/>
        <v>19823</v>
      </c>
      <c r="AS77">
        <f t="shared" ref="AS77:AS140" si="30">D77</f>
        <v>72</v>
      </c>
      <c r="AT77">
        <f t="shared" ca="1" si="23"/>
        <v>2103</v>
      </c>
      <c r="AU77">
        <f t="shared" ca="1" si="24"/>
        <v>1670</v>
      </c>
      <c r="AV77">
        <f t="shared" ca="1" si="25"/>
        <v>0.7</v>
      </c>
      <c r="AW77">
        <f t="shared" ca="1" si="26"/>
        <v>0</v>
      </c>
      <c r="AY77" s="22">
        <v>30011</v>
      </c>
      <c r="AZ77">
        <v>313.39999999999998</v>
      </c>
      <c r="BA77">
        <f t="shared" ca="1" si="20"/>
        <v>1</v>
      </c>
    </row>
    <row r="78" spans="1:53" x14ac:dyDescent="0.25">
      <c r="A78" t="str">
        <f t="shared" si="18"/>
        <v>19824</v>
      </c>
      <c r="B78">
        <f t="shared" si="21"/>
        <v>1982</v>
      </c>
      <c r="C78">
        <f t="shared" si="22"/>
        <v>4</v>
      </c>
      <c r="D78">
        <f t="shared" si="27"/>
        <v>73</v>
      </c>
      <c r="E78" s="64">
        <v>2129</v>
      </c>
      <c r="F78" s="64">
        <v>1683</v>
      </c>
      <c r="G78" s="2">
        <v>0.7</v>
      </c>
      <c r="J78" s="32">
        <f t="shared" si="16"/>
        <v>1.0123632905373277</v>
      </c>
      <c r="K78" s="32">
        <f t="shared" si="17"/>
        <v>1.0077844311377246</v>
      </c>
      <c r="L78" s="63"/>
      <c r="M78" s="63"/>
      <c r="N78" s="63"/>
      <c r="O78"/>
      <c r="P78" s="63"/>
      <c r="Q78" s="63"/>
      <c r="R78" s="63"/>
      <c r="S78"/>
      <c r="T78" s="63"/>
      <c r="U78" s="63"/>
      <c r="V78" s="63"/>
      <c r="X78" s="63"/>
      <c r="Y78" s="63"/>
      <c r="Z78" s="63"/>
      <c r="AA78"/>
      <c r="AB78" s="63"/>
      <c r="AC78" s="63"/>
      <c r="AD78" s="63"/>
      <c r="AN78" s="106" t="str">
        <f t="shared" ca="1" si="28"/>
        <v/>
      </c>
      <c r="AP78" s="106" t="str">
        <f t="shared" ca="1" si="29"/>
        <v/>
      </c>
      <c r="AR78" t="str">
        <f t="shared" si="19"/>
        <v>19824</v>
      </c>
      <c r="AS78">
        <f t="shared" si="30"/>
        <v>73</v>
      </c>
      <c r="AT78">
        <f t="shared" ca="1" si="23"/>
        <v>2129</v>
      </c>
      <c r="AU78">
        <f t="shared" ca="1" si="24"/>
        <v>1683</v>
      </c>
      <c r="AV78">
        <f t="shared" ca="1" si="25"/>
        <v>0.7</v>
      </c>
      <c r="AW78">
        <f t="shared" ca="1" si="26"/>
        <v>0</v>
      </c>
      <c r="AY78" s="22">
        <v>30042</v>
      </c>
      <c r="AZ78">
        <v>319.7</v>
      </c>
      <c r="BA78">
        <f t="shared" ca="1" si="20"/>
        <v>1</v>
      </c>
    </row>
    <row r="79" spans="1:53" x14ac:dyDescent="0.25">
      <c r="A79" t="str">
        <f t="shared" si="18"/>
        <v>19825</v>
      </c>
      <c r="B79">
        <f t="shared" si="21"/>
        <v>1982</v>
      </c>
      <c r="C79">
        <f t="shared" si="22"/>
        <v>5</v>
      </c>
      <c r="D79">
        <f t="shared" si="27"/>
        <v>74</v>
      </c>
      <c r="E79" s="64">
        <v>2129</v>
      </c>
      <c r="F79" s="64">
        <v>1695</v>
      </c>
      <c r="G79" s="2">
        <f>G78</f>
        <v>0.7</v>
      </c>
      <c r="J79" s="32">
        <f t="shared" si="16"/>
        <v>1</v>
      </c>
      <c r="K79" s="32">
        <f t="shared" si="17"/>
        <v>1.0071301247771836</v>
      </c>
      <c r="L79" s="63"/>
      <c r="M79" s="63"/>
      <c r="N79" s="63"/>
      <c r="O79"/>
      <c r="P79" s="63"/>
      <c r="Q79" s="63"/>
      <c r="R79" s="63"/>
      <c r="S79"/>
      <c r="T79" s="63"/>
      <c r="U79" s="63"/>
      <c r="V79" s="63"/>
      <c r="X79" s="63"/>
      <c r="Y79" s="63"/>
      <c r="Z79" s="63"/>
      <c r="AA79"/>
      <c r="AB79" s="63"/>
      <c r="AC79" s="63"/>
      <c r="AD79" s="63"/>
      <c r="AN79" s="106" t="str">
        <f t="shared" ca="1" si="28"/>
        <v/>
      </c>
      <c r="AP79" s="106" t="str">
        <f t="shared" ca="1" si="29"/>
        <v/>
      </c>
      <c r="AR79" t="str">
        <f t="shared" si="19"/>
        <v>19825</v>
      </c>
      <c r="AS79">
        <f t="shared" si="30"/>
        <v>74</v>
      </c>
      <c r="AT79">
        <f t="shared" ca="1" si="23"/>
        <v>2129</v>
      </c>
      <c r="AU79">
        <f t="shared" ca="1" si="24"/>
        <v>1695</v>
      </c>
      <c r="AV79">
        <f t="shared" ca="1" si="25"/>
        <v>0.7</v>
      </c>
      <c r="AW79">
        <f t="shared" ca="1" si="26"/>
        <v>0</v>
      </c>
      <c r="AY79" s="22">
        <v>30072</v>
      </c>
      <c r="AZ79">
        <v>322</v>
      </c>
      <c r="BA79">
        <f t="shared" ca="1" si="20"/>
        <v>1</v>
      </c>
    </row>
    <row r="80" spans="1:53" x14ac:dyDescent="0.25">
      <c r="A80" t="str">
        <f t="shared" si="18"/>
        <v>19826</v>
      </c>
      <c r="B80">
        <f t="shared" si="21"/>
        <v>1982</v>
      </c>
      <c r="C80">
        <f t="shared" si="22"/>
        <v>6</v>
      </c>
      <c r="D80">
        <f t="shared" si="27"/>
        <v>75</v>
      </c>
      <c r="E80" s="64">
        <v>2165</v>
      </c>
      <c r="F80" s="64">
        <v>1707</v>
      </c>
      <c r="G80" s="2">
        <f>G78</f>
        <v>0.7</v>
      </c>
      <c r="J80" s="32">
        <f t="shared" si="16"/>
        <v>1.01690934711132</v>
      </c>
      <c r="K80" s="32">
        <f t="shared" si="17"/>
        <v>1.0070796460176992</v>
      </c>
      <c r="L80" s="63"/>
      <c r="M80" s="63"/>
      <c r="N80" s="63"/>
      <c r="O80"/>
      <c r="P80" s="63"/>
      <c r="Q80" s="63"/>
      <c r="R80" s="63"/>
      <c r="S80"/>
      <c r="T80" s="63"/>
      <c r="U80" s="63"/>
      <c r="V80" s="63"/>
      <c r="X80" s="63"/>
      <c r="Y80" s="63"/>
      <c r="Z80" s="63"/>
      <c r="AA80"/>
      <c r="AB80" s="63"/>
      <c r="AC80" s="63"/>
      <c r="AD80" s="63"/>
      <c r="AN80" s="106" t="str">
        <f t="shared" ca="1" si="28"/>
        <v/>
      </c>
      <c r="AP80" s="106" t="str">
        <f t="shared" ca="1" si="29"/>
        <v/>
      </c>
      <c r="AR80" t="str">
        <f t="shared" si="19"/>
        <v>19826</v>
      </c>
      <c r="AS80">
        <f t="shared" si="30"/>
        <v>75</v>
      </c>
      <c r="AT80">
        <f t="shared" ca="1" si="23"/>
        <v>2165</v>
      </c>
      <c r="AU80">
        <f t="shared" ca="1" si="24"/>
        <v>1707</v>
      </c>
      <c r="AV80">
        <f t="shared" ca="1" si="25"/>
        <v>0.7</v>
      </c>
      <c r="AW80">
        <f t="shared" ca="1" si="26"/>
        <v>0</v>
      </c>
      <c r="AY80" s="22">
        <v>30103</v>
      </c>
      <c r="AZ80">
        <v>322.89999999999998</v>
      </c>
      <c r="BA80">
        <f t="shared" ca="1" si="20"/>
        <v>1</v>
      </c>
    </row>
    <row r="81" spans="1:53" x14ac:dyDescent="0.25">
      <c r="A81" t="str">
        <f t="shared" si="18"/>
        <v>19827</v>
      </c>
      <c r="B81">
        <f t="shared" si="21"/>
        <v>1982</v>
      </c>
      <c r="C81">
        <f t="shared" si="22"/>
        <v>7</v>
      </c>
      <c r="D81">
        <f t="shared" si="27"/>
        <v>76</v>
      </c>
      <c r="E81" s="64">
        <v>2211</v>
      </c>
      <c r="F81" s="64">
        <v>1719</v>
      </c>
      <c r="G81" s="2">
        <f>G78</f>
        <v>0.7</v>
      </c>
      <c r="J81" s="32">
        <f t="shared" si="16"/>
        <v>1.0212471131639722</v>
      </c>
      <c r="K81" s="32">
        <f t="shared" si="17"/>
        <v>1.0070298769771528</v>
      </c>
      <c r="L81" s="63"/>
      <c r="M81" s="63"/>
      <c r="N81" s="63"/>
      <c r="O81"/>
      <c r="P81" s="63"/>
      <c r="Q81" s="63"/>
      <c r="R81" s="63"/>
      <c r="S81"/>
      <c r="T81" s="63"/>
      <c r="U81" s="63"/>
      <c r="V81" s="63"/>
      <c r="X81" s="63"/>
      <c r="Y81" s="63"/>
      <c r="Z81" s="63"/>
      <c r="AA81"/>
      <c r="AB81" s="63"/>
      <c r="AC81" s="63"/>
      <c r="AD81" s="63"/>
      <c r="AN81" s="106" t="str">
        <f t="shared" ca="1" si="28"/>
        <v/>
      </c>
      <c r="AP81" s="106" t="str">
        <f t="shared" ca="1" si="29"/>
        <v/>
      </c>
      <c r="AR81" t="str">
        <f t="shared" si="19"/>
        <v>19827</v>
      </c>
      <c r="AS81">
        <f t="shared" si="30"/>
        <v>76</v>
      </c>
      <c r="AT81">
        <f t="shared" ca="1" si="23"/>
        <v>2211</v>
      </c>
      <c r="AU81">
        <f t="shared" ca="1" si="24"/>
        <v>1719</v>
      </c>
      <c r="AV81">
        <f t="shared" ca="1" si="25"/>
        <v>0.7</v>
      </c>
      <c r="AW81">
        <f t="shared" ca="1" si="26"/>
        <v>0</v>
      </c>
      <c r="AY81" s="22">
        <v>30133</v>
      </c>
      <c r="AZ81">
        <v>323</v>
      </c>
      <c r="BA81">
        <f t="shared" ca="1" si="20"/>
        <v>1</v>
      </c>
    </row>
    <row r="82" spans="1:53" x14ac:dyDescent="0.25">
      <c r="A82" t="str">
        <f t="shared" si="18"/>
        <v>19828</v>
      </c>
      <c r="B82">
        <f t="shared" si="21"/>
        <v>1982</v>
      </c>
      <c r="C82">
        <f t="shared" si="22"/>
        <v>8</v>
      </c>
      <c r="D82">
        <f t="shared" si="27"/>
        <v>77</v>
      </c>
      <c r="E82" s="64">
        <v>2206</v>
      </c>
      <c r="F82" s="64">
        <v>1732</v>
      </c>
      <c r="G82" s="2">
        <f>G78</f>
        <v>0.7</v>
      </c>
      <c r="J82" s="32">
        <f t="shared" si="16"/>
        <v>0.99773857982813208</v>
      </c>
      <c r="K82" s="32">
        <f t="shared" si="17"/>
        <v>1.0075625363583478</v>
      </c>
      <c r="L82" s="63"/>
      <c r="M82" s="63"/>
      <c r="N82" s="63"/>
      <c r="O82"/>
      <c r="P82" s="63"/>
      <c r="Q82" s="63"/>
      <c r="R82" s="63"/>
      <c r="S82"/>
      <c r="T82" s="63"/>
      <c r="U82" s="63"/>
      <c r="V82" s="63"/>
      <c r="X82" s="63"/>
      <c r="Y82" s="63"/>
      <c r="Z82" s="63"/>
      <c r="AA82"/>
      <c r="AB82" s="63"/>
      <c r="AC82" s="63"/>
      <c r="AD82" s="63"/>
      <c r="AN82" s="106" t="str">
        <f t="shared" ca="1" si="28"/>
        <v/>
      </c>
      <c r="AP82" s="106" t="str">
        <f t="shared" ca="1" si="29"/>
        <v/>
      </c>
      <c r="AR82" t="str">
        <f t="shared" si="19"/>
        <v>19828</v>
      </c>
      <c r="AS82">
        <f t="shared" si="30"/>
        <v>77</v>
      </c>
      <c r="AT82">
        <f t="shared" ca="1" si="23"/>
        <v>2206</v>
      </c>
      <c r="AU82">
        <f t="shared" ca="1" si="24"/>
        <v>1732</v>
      </c>
      <c r="AV82">
        <f t="shared" ca="1" si="25"/>
        <v>0.7</v>
      </c>
      <c r="AW82">
        <f t="shared" ca="1" si="26"/>
        <v>0</v>
      </c>
      <c r="AY82" s="22">
        <v>30164</v>
      </c>
      <c r="AZ82">
        <v>323.10000000000002</v>
      </c>
      <c r="BA82">
        <f t="shared" ca="1" si="20"/>
        <v>1</v>
      </c>
    </row>
    <row r="83" spans="1:53" x14ac:dyDescent="0.25">
      <c r="A83" t="str">
        <f t="shared" si="18"/>
        <v>19829</v>
      </c>
      <c r="B83">
        <f t="shared" si="21"/>
        <v>1982</v>
      </c>
      <c r="C83">
        <f t="shared" si="22"/>
        <v>9</v>
      </c>
      <c r="D83">
        <f t="shared" si="27"/>
        <v>78</v>
      </c>
      <c r="E83" s="64">
        <v>2196</v>
      </c>
      <c r="F83" s="64">
        <v>1744</v>
      </c>
      <c r="G83" s="2">
        <f>G78</f>
        <v>0.7</v>
      </c>
      <c r="J83" s="32">
        <f t="shared" ref="J83:J146" si="31">E83/E82</f>
        <v>0.99546690843155028</v>
      </c>
      <c r="K83" s="32">
        <f t="shared" ref="K83:K146" si="32">F83/F82</f>
        <v>1.0069284064665127</v>
      </c>
      <c r="L83" s="63"/>
      <c r="M83" s="63"/>
      <c r="N83" s="63"/>
      <c r="O83"/>
      <c r="P83" s="63"/>
      <c r="Q83" s="63"/>
      <c r="R83" s="63"/>
      <c r="S83"/>
      <c r="T83" s="63"/>
      <c r="U83" s="63"/>
      <c r="V83" s="63"/>
      <c r="X83" s="63"/>
      <c r="Y83" s="63"/>
      <c r="Z83" s="63"/>
      <c r="AA83"/>
      <c r="AB83" s="63"/>
      <c r="AC83" s="63"/>
      <c r="AD83" s="63"/>
      <c r="AN83" s="106" t="str">
        <f t="shared" ca="1" si="28"/>
        <v/>
      </c>
      <c r="AP83" s="106" t="str">
        <f t="shared" ca="1" si="29"/>
        <v/>
      </c>
      <c r="AR83" t="str">
        <f t="shared" si="19"/>
        <v>19829</v>
      </c>
      <c r="AS83">
        <f t="shared" si="30"/>
        <v>78</v>
      </c>
      <c r="AT83">
        <f t="shared" ca="1" si="23"/>
        <v>2196</v>
      </c>
      <c r="AU83">
        <f t="shared" ca="1" si="24"/>
        <v>1744</v>
      </c>
      <c r="AV83">
        <f t="shared" ca="1" si="25"/>
        <v>0.7</v>
      </c>
      <c r="AW83">
        <f t="shared" ca="1" si="26"/>
        <v>0</v>
      </c>
      <c r="AY83" s="22">
        <v>30195</v>
      </c>
      <c r="AZ83">
        <v>322.89999999999998</v>
      </c>
      <c r="BA83">
        <f t="shared" ca="1" si="20"/>
        <v>1</v>
      </c>
    </row>
    <row r="84" spans="1:53" x14ac:dyDescent="0.25">
      <c r="A84" t="str">
        <f t="shared" si="18"/>
        <v>198210</v>
      </c>
      <c r="B84">
        <f t="shared" si="21"/>
        <v>1982</v>
      </c>
      <c r="C84">
        <f t="shared" si="22"/>
        <v>10</v>
      </c>
      <c r="D84">
        <f t="shared" si="27"/>
        <v>79</v>
      </c>
      <c r="E84" s="64">
        <v>2222</v>
      </c>
      <c r="F84" s="64">
        <v>1757</v>
      </c>
      <c r="G84" s="2">
        <f>G78</f>
        <v>0.7</v>
      </c>
      <c r="J84" s="32">
        <f t="shared" si="31"/>
        <v>1.01183970856102</v>
      </c>
      <c r="K84" s="32">
        <f t="shared" si="32"/>
        <v>1.0074541284403671</v>
      </c>
      <c r="L84" s="63"/>
      <c r="M84" s="63"/>
      <c r="N84" s="63"/>
      <c r="O84"/>
      <c r="P84" s="63"/>
      <c r="Q84" s="63"/>
      <c r="R84" s="63"/>
      <c r="S84"/>
      <c r="T84" s="63"/>
      <c r="U84" s="63"/>
      <c r="V84" s="63"/>
      <c r="X84" s="63"/>
      <c r="Y84" s="63"/>
      <c r="Z84" s="63"/>
      <c r="AA84"/>
      <c r="AB84" s="63"/>
      <c r="AC84" s="63"/>
      <c r="AD84" s="63"/>
      <c r="AN84" s="106" t="str">
        <f t="shared" ca="1" si="28"/>
        <v/>
      </c>
      <c r="AP84" s="106" t="str">
        <f t="shared" ca="1" si="29"/>
        <v/>
      </c>
      <c r="AR84" t="str">
        <f t="shared" si="19"/>
        <v>198210</v>
      </c>
      <c r="AS84">
        <f t="shared" si="30"/>
        <v>79</v>
      </c>
      <c r="AT84">
        <f t="shared" ca="1" si="23"/>
        <v>2222</v>
      </c>
      <c r="AU84">
        <f t="shared" ca="1" si="24"/>
        <v>1757</v>
      </c>
      <c r="AV84">
        <f t="shared" ca="1" si="25"/>
        <v>0.7</v>
      </c>
      <c r="AW84">
        <f t="shared" ca="1" si="26"/>
        <v>0</v>
      </c>
      <c r="AY84" s="22">
        <v>30225</v>
      </c>
      <c r="AZ84">
        <v>324.5</v>
      </c>
      <c r="BA84">
        <f t="shared" ca="1" si="20"/>
        <v>1</v>
      </c>
    </row>
    <row r="85" spans="1:53" x14ac:dyDescent="0.25">
      <c r="A85" t="str">
        <f t="shared" si="18"/>
        <v>198211</v>
      </c>
      <c r="B85">
        <f t="shared" si="21"/>
        <v>1982</v>
      </c>
      <c r="C85">
        <f t="shared" si="22"/>
        <v>11</v>
      </c>
      <c r="D85">
        <f t="shared" si="27"/>
        <v>80</v>
      </c>
      <c r="E85" s="64">
        <v>2253</v>
      </c>
      <c r="F85" s="64">
        <v>1768</v>
      </c>
      <c r="G85" s="2">
        <f>G78</f>
        <v>0.7</v>
      </c>
      <c r="J85" s="32">
        <f t="shared" si="31"/>
        <v>1.013951395139514</v>
      </c>
      <c r="K85" s="32">
        <f t="shared" si="32"/>
        <v>1.006260671599317</v>
      </c>
      <c r="L85" s="63"/>
      <c r="M85" s="63"/>
      <c r="N85" s="63"/>
      <c r="O85"/>
      <c r="P85" s="63"/>
      <c r="Q85" s="63"/>
      <c r="R85" s="63"/>
      <c r="S85"/>
      <c r="T85" s="63"/>
      <c r="U85" s="63"/>
      <c r="V85" s="63"/>
      <c r="X85" s="63"/>
      <c r="Y85" s="63"/>
      <c r="Z85" s="63"/>
      <c r="AA85"/>
      <c r="AB85" s="63"/>
      <c r="AC85" s="63"/>
      <c r="AD85" s="63"/>
      <c r="AN85" s="106" t="str">
        <f t="shared" ca="1" si="28"/>
        <v/>
      </c>
      <c r="AP85" s="106" t="str">
        <f t="shared" ca="1" si="29"/>
        <v/>
      </c>
      <c r="AR85" t="str">
        <f t="shared" si="19"/>
        <v>198211</v>
      </c>
      <c r="AS85">
        <f t="shared" si="30"/>
        <v>80</v>
      </c>
      <c r="AT85">
        <f t="shared" ca="1" si="23"/>
        <v>2253</v>
      </c>
      <c r="AU85">
        <f t="shared" ca="1" si="24"/>
        <v>1768</v>
      </c>
      <c r="AV85">
        <f t="shared" ca="1" si="25"/>
        <v>0.7</v>
      </c>
      <c r="AW85">
        <f t="shared" ca="1" si="26"/>
        <v>0</v>
      </c>
      <c r="AY85" s="22">
        <v>30256</v>
      </c>
      <c r="AZ85">
        <v>326.10000000000002</v>
      </c>
      <c r="BA85">
        <f t="shared" ca="1" si="20"/>
        <v>1</v>
      </c>
    </row>
    <row r="86" spans="1:53" x14ac:dyDescent="0.25">
      <c r="A86" t="str">
        <f t="shared" si="18"/>
        <v>198212</v>
      </c>
      <c r="B86">
        <f t="shared" si="21"/>
        <v>1982</v>
      </c>
      <c r="C86">
        <f t="shared" si="22"/>
        <v>12</v>
      </c>
      <c r="D86">
        <f t="shared" si="27"/>
        <v>81</v>
      </c>
      <c r="E86" s="64">
        <v>2247</v>
      </c>
      <c r="F86" s="64">
        <v>1779</v>
      </c>
      <c r="G86" s="2">
        <f>G78</f>
        <v>0.7</v>
      </c>
      <c r="J86" s="32">
        <f t="shared" si="31"/>
        <v>0.99733688415446076</v>
      </c>
      <c r="K86" s="32">
        <f t="shared" si="32"/>
        <v>1.0062217194570136</v>
      </c>
      <c r="L86" s="63"/>
      <c r="M86" s="63"/>
      <c r="N86" s="63"/>
      <c r="O86"/>
      <c r="P86" s="63"/>
      <c r="Q86" s="63"/>
      <c r="R86" s="63"/>
      <c r="S86"/>
      <c r="T86" s="63"/>
      <c r="U86" s="63"/>
      <c r="V86" s="63"/>
      <c r="X86" s="63"/>
      <c r="Y86" s="63"/>
      <c r="Z86" s="63"/>
      <c r="AA86"/>
      <c r="AB86" s="63"/>
      <c r="AC86" s="63"/>
      <c r="AD86" s="63"/>
      <c r="AN86" s="106" t="str">
        <f t="shared" ca="1" si="28"/>
        <v/>
      </c>
      <c r="AP86" s="106" t="str">
        <f t="shared" ca="1" si="29"/>
        <v/>
      </c>
      <c r="AR86" t="str">
        <f t="shared" si="19"/>
        <v>198212</v>
      </c>
      <c r="AS86">
        <f t="shared" si="30"/>
        <v>81</v>
      </c>
      <c r="AT86">
        <f t="shared" ca="1" si="23"/>
        <v>2247</v>
      </c>
      <c r="AU86">
        <f t="shared" ca="1" si="24"/>
        <v>1779</v>
      </c>
      <c r="AV86">
        <f t="shared" ca="1" si="25"/>
        <v>0.7</v>
      </c>
      <c r="AW86">
        <f t="shared" ca="1" si="26"/>
        <v>0</v>
      </c>
      <c r="AY86" s="22">
        <v>30286</v>
      </c>
      <c r="AZ86">
        <v>325.5</v>
      </c>
      <c r="BA86">
        <f t="shared" ca="1" si="20"/>
        <v>1</v>
      </c>
    </row>
    <row r="87" spans="1:53" x14ac:dyDescent="0.25">
      <c r="A87" t="str">
        <f t="shared" si="18"/>
        <v>19831</v>
      </c>
      <c r="B87">
        <f t="shared" si="21"/>
        <v>1983</v>
      </c>
      <c r="C87">
        <f t="shared" si="22"/>
        <v>1</v>
      </c>
      <c r="D87">
        <f t="shared" si="27"/>
        <v>82</v>
      </c>
      <c r="E87" s="64">
        <v>2273</v>
      </c>
      <c r="F87" s="64">
        <v>1790</v>
      </c>
      <c r="G87" s="2">
        <f>G78</f>
        <v>0.7</v>
      </c>
      <c r="J87" s="32">
        <f t="shared" si="31"/>
        <v>1.0115709835336004</v>
      </c>
      <c r="K87" s="32">
        <f t="shared" si="32"/>
        <v>1.0061832490163012</v>
      </c>
      <c r="L87" s="63"/>
      <c r="M87" s="63"/>
      <c r="N87" s="63"/>
      <c r="O87"/>
      <c r="P87" s="63"/>
      <c r="Q87" s="63"/>
      <c r="R87" s="63"/>
      <c r="S87"/>
      <c r="T87" s="63"/>
      <c r="U87" s="63"/>
      <c r="V87" s="63"/>
      <c r="X87" s="63"/>
      <c r="Y87" s="63"/>
      <c r="Z87" s="63"/>
      <c r="AA87"/>
      <c r="AB87" s="63"/>
      <c r="AC87" s="63"/>
      <c r="AD87" s="63"/>
      <c r="AN87" s="106" t="str">
        <f t="shared" ca="1" si="28"/>
        <v/>
      </c>
      <c r="AP87" s="106" t="str">
        <f t="shared" ca="1" si="29"/>
        <v/>
      </c>
      <c r="AR87" t="str">
        <f t="shared" si="19"/>
        <v>19831</v>
      </c>
      <c r="AS87">
        <f t="shared" si="30"/>
        <v>82</v>
      </c>
      <c r="AT87">
        <f t="shared" ca="1" si="23"/>
        <v>2273</v>
      </c>
      <c r="AU87">
        <f t="shared" ca="1" si="24"/>
        <v>1790</v>
      </c>
      <c r="AV87">
        <f t="shared" ca="1" si="25"/>
        <v>0.7</v>
      </c>
      <c r="AW87">
        <f t="shared" ca="1" si="26"/>
        <v>0</v>
      </c>
      <c r="AY87" s="22">
        <v>30317</v>
      </c>
      <c r="AZ87">
        <v>325.89999999999998</v>
      </c>
      <c r="BA87">
        <f t="shared" ca="1" si="20"/>
        <v>1</v>
      </c>
    </row>
    <row r="88" spans="1:53" x14ac:dyDescent="0.25">
      <c r="A88" t="str">
        <f t="shared" si="18"/>
        <v>19832</v>
      </c>
      <c r="B88">
        <f t="shared" si="21"/>
        <v>1983</v>
      </c>
      <c r="C88">
        <f t="shared" si="22"/>
        <v>2</v>
      </c>
      <c r="D88">
        <f t="shared" si="27"/>
        <v>83</v>
      </c>
      <c r="E88" s="64">
        <v>2314</v>
      </c>
      <c r="F88" s="64">
        <v>1800</v>
      </c>
      <c r="G88" s="2">
        <f>G78</f>
        <v>0.7</v>
      </c>
      <c r="J88" s="32">
        <f t="shared" si="31"/>
        <v>1.0180378354597448</v>
      </c>
      <c r="K88" s="32">
        <f t="shared" si="32"/>
        <v>1.005586592178771</v>
      </c>
      <c r="L88" s="63"/>
      <c r="M88" s="63"/>
      <c r="N88" s="63"/>
      <c r="O88"/>
      <c r="P88" s="63"/>
      <c r="Q88" s="63"/>
      <c r="R88" s="63"/>
      <c r="S88"/>
      <c r="T88" s="63"/>
      <c r="U88" s="63"/>
      <c r="V88" s="63"/>
      <c r="X88" s="63"/>
      <c r="Y88" s="63"/>
      <c r="Z88" s="63"/>
      <c r="AA88"/>
      <c r="AB88" s="63"/>
      <c r="AC88" s="63"/>
      <c r="AD88" s="63"/>
      <c r="AN88" s="106" t="str">
        <f t="shared" ca="1" si="28"/>
        <v/>
      </c>
      <c r="AP88" s="106" t="str">
        <f t="shared" ca="1" si="29"/>
        <v/>
      </c>
      <c r="AR88" t="str">
        <f t="shared" si="19"/>
        <v>19832</v>
      </c>
      <c r="AS88">
        <f t="shared" si="30"/>
        <v>83</v>
      </c>
      <c r="AT88">
        <f t="shared" ca="1" si="23"/>
        <v>2314</v>
      </c>
      <c r="AU88">
        <f t="shared" ca="1" si="24"/>
        <v>1800</v>
      </c>
      <c r="AV88">
        <f t="shared" ca="1" si="25"/>
        <v>0.7</v>
      </c>
      <c r="AW88">
        <f t="shared" ca="1" si="26"/>
        <v>0</v>
      </c>
      <c r="AY88" s="22">
        <v>30348</v>
      </c>
      <c r="AZ88">
        <v>327.3</v>
      </c>
      <c r="BA88">
        <f t="shared" ca="1" si="20"/>
        <v>1</v>
      </c>
    </row>
    <row r="89" spans="1:53" x14ac:dyDescent="0.25">
      <c r="A89" t="str">
        <f t="shared" si="18"/>
        <v>19833</v>
      </c>
      <c r="B89">
        <f t="shared" si="21"/>
        <v>1983</v>
      </c>
      <c r="C89">
        <f t="shared" si="22"/>
        <v>3</v>
      </c>
      <c r="D89">
        <f t="shared" si="27"/>
        <v>84</v>
      </c>
      <c r="E89" s="64">
        <v>2289</v>
      </c>
      <c r="F89" s="64">
        <v>1811</v>
      </c>
      <c r="G89" s="2">
        <f>G78</f>
        <v>0.7</v>
      </c>
      <c r="J89" s="32">
        <f t="shared" si="31"/>
        <v>0.98919619706136563</v>
      </c>
      <c r="K89" s="32">
        <f t="shared" si="32"/>
        <v>1.0061111111111112</v>
      </c>
      <c r="L89" s="63"/>
      <c r="M89" s="63"/>
      <c r="N89" s="63"/>
      <c r="O89"/>
      <c r="P89" s="63"/>
      <c r="Q89" s="63"/>
      <c r="R89" s="63"/>
      <c r="S89"/>
      <c r="T89" s="63"/>
      <c r="U89" s="63"/>
      <c r="V89" s="63"/>
      <c r="X89" s="63"/>
      <c r="Y89" s="63"/>
      <c r="Z89" s="63"/>
      <c r="AA89"/>
      <c r="AB89" s="63"/>
      <c r="AC89" s="63"/>
      <c r="AD89" s="63"/>
      <c r="AN89" s="106" t="str">
        <f t="shared" ca="1" si="28"/>
        <v/>
      </c>
      <c r="AP89" s="106" t="str">
        <f t="shared" ca="1" si="29"/>
        <v/>
      </c>
      <c r="AR89" t="str">
        <f t="shared" si="19"/>
        <v>19833</v>
      </c>
      <c r="AS89">
        <f t="shared" si="30"/>
        <v>84</v>
      </c>
      <c r="AT89">
        <f t="shared" ca="1" si="23"/>
        <v>2289</v>
      </c>
      <c r="AU89">
        <f t="shared" ca="1" si="24"/>
        <v>1811</v>
      </c>
      <c r="AV89">
        <f t="shared" ca="1" si="25"/>
        <v>0.7</v>
      </c>
      <c r="AW89">
        <f t="shared" ca="1" si="26"/>
        <v>0</v>
      </c>
      <c r="AY89" s="22">
        <v>30376</v>
      </c>
      <c r="AZ89">
        <v>327.9</v>
      </c>
      <c r="BA89">
        <f t="shared" ca="1" si="20"/>
        <v>1</v>
      </c>
    </row>
    <row r="90" spans="1:53" x14ac:dyDescent="0.25">
      <c r="A90" t="str">
        <f t="shared" si="18"/>
        <v>19834</v>
      </c>
      <c r="B90">
        <f t="shared" si="21"/>
        <v>1983</v>
      </c>
      <c r="C90">
        <f t="shared" si="22"/>
        <v>4</v>
      </c>
      <c r="D90">
        <f t="shared" si="27"/>
        <v>85</v>
      </c>
      <c r="E90" s="64">
        <v>2325</v>
      </c>
      <c r="F90" s="64">
        <v>1822</v>
      </c>
      <c r="G90" s="2">
        <v>0.7</v>
      </c>
      <c r="J90" s="32">
        <f t="shared" si="31"/>
        <v>1.0157273918741809</v>
      </c>
      <c r="K90" s="32">
        <f t="shared" si="32"/>
        <v>1.0060739922694644</v>
      </c>
      <c r="L90" s="63"/>
      <c r="M90" s="63"/>
      <c r="N90" s="63"/>
      <c r="O90"/>
      <c r="P90" s="63"/>
      <c r="Q90" s="63"/>
      <c r="R90" s="63"/>
      <c r="S90"/>
      <c r="T90" s="63"/>
      <c r="U90" s="63"/>
      <c r="V90" s="63"/>
      <c r="X90" s="63"/>
      <c r="Y90" s="63"/>
      <c r="Z90" s="63"/>
      <c r="AA90"/>
      <c r="AB90" s="63"/>
      <c r="AC90" s="63"/>
      <c r="AD90" s="63"/>
      <c r="AN90" s="106" t="str">
        <f t="shared" ca="1" si="28"/>
        <v/>
      </c>
      <c r="AP90" s="106" t="str">
        <f t="shared" ca="1" si="29"/>
        <v/>
      </c>
      <c r="AR90" t="str">
        <f t="shared" si="19"/>
        <v>19834</v>
      </c>
      <c r="AS90">
        <f t="shared" si="30"/>
        <v>85</v>
      </c>
      <c r="AT90">
        <f t="shared" ca="1" si="23"/>
        <v>2325</v>
      </c>
      <c r="AU90">
        <f t="shared" ca="1" si="24"/>
        <v>1822</v>
      </c>
      <c r="AV90">
        <f t="shared" ca="1" si="25"/>
        <v>0.7</v>
      </c>
      <c r="AW90">
        <f t="shared" ca="1" si="26"/>
        <v>0</v>
      </c>
      <c r="AY90" s="22">
        <v>30407</v>
      </c>
      <c r="AZ90">
        <v>332.5</v>
      </c>
      <c r="BA90">
        <f t="shared" ca="1" si="20"/>
        <v>1</v>
      </c>
    </row>
    <row r="91" spans="1:53" x14ac:dyDescent="0.25">
      <c r="A91" t="str">
        <f t="shared" si="18"/>
        <v>19835</v>
      </c>
      <c r="B91">
        <f t="shared" si="21"/>
        <v>1983</v>
      </c>
      <c r="C91">
        <f t="shared" si="22"/>
        <v>5</v>
      </c>
      <c r="D91">
        <f t="shared" si="27"/>
        <v>86</v>
      </c>
      <c r="E91" s="64">
        <v>2340</v>
      </c>
      <c r="F91" s="64">
        <v>1833</v>
      </c>
      <c r="G91" s="2">
        <f>G90</f>
        <v>0.7</v>
      </c>
      <c r="J91" s="32">
        <f t="shared" si="31"/>
        <v>1.0064516129032257</v>
      </c>
      <c r="K91" s="32">
        <f t="shared" si="32"/>
        <v>1.0060373216245884</v>
      </c>
      <c r="L91" s="63"/>
      <c r="M91" s="63"/>
      <c r="N91" s="63"/>
      <c r="O91"/>
      <c r="P91" s="63"/>
      <c r="Q91" s="63"/>
      <c r="R91" s="63"/>
      <c r="S91"/>
      <c r="T91" s="63"/>
      <c r="U91" s="63"/>
      <c r="V91" s="63"/>
      <c r="X91" s="63"/>
      <c r="Y91" s="63"/>
      <c r="Z91" s="63"/>
      <c r="AA91"/>
      <c r="AB91" s="63"/>
      <c r="AC91" s="63"/>
      <c r="AD91" s="63"/>
      <c r="AN91" s="106" t="str">
        <f t="shared" ca="1" si="28"/>
        <v/>
      </c>
      <c r="AP91" s="106" t="str">
        <f t="shared" ca="1" si="29"/>
        <v/>
      </c>
      <c r="AR91" t="str">
        <f t="shared" si="19"/>
        <v>19835</v>
      </c>
      <c r="AS91">
        <f t="shared" si="30"/>
        <v>86</v>
      </c>
      <c r="AT91">
        <f t="shared" ca="1" si="23"/>
        <v>2340</v>
      </c>
      <c r="AU91">
        <f t="shared" ca="1" si="24"/>
        <v>1833</v>
      </c>
      <c r="AV91">
        <f t="shared" ca="1" si="25"/>
        <v>0.7</v>
      </c>
      <c r="AW91">
        <f t="shared" ca="1" si="26"/>
        <v>0</v>
      </c>
      <c r="AY91" s="22">
        <v>30437</v>
      </c>
      <c r="AZ91">
        <v>333.9</v>
      </c>
      <c r="BA91">
        <f t="shared" ca="1" si="20"/>
        <v>1</v>
      </c>
    </row>
    <row r="92" spans="1:53" x14ac:dyDescent="0.25">
      <c r="A92" t="str">
        <f t="shared" si="18"/>
        <v>19836</v>
      </c>
      <c r="B92">
        <f t="shared" si="21"/>
        <v>1983</v>
      </c>
      <c r="C92">
        <f t="shared" si="22"/>
        <v>6</v>
      </c>
      <c r="D92">
        <f t="shared" si="27"/>
        <v>87</v>
      </c>
      <c r="E92" s="64">
        <v>2345</v>
      </c>
      <c r="F92" s="64">
        <v>1844</v>
      </c>
      <c r="G92" s="2">
        <f>G90</f>
        <v>0.7</v>
      </c>
      <c r="J92" s="32">
        <f t="shared" si="31"/>
        <v>1.0021367521367521</v>
      </c>
      <c r="K92" s="32">
        <f t="shared" si="32"/>
        <v>1.0060010911074742</v>
      </c>
      <c r="L92" s="63"/>
      <c r="M92" s="63"/>
      <c r="N92" s="63"/>
      <c r="O92"/>
      <c r="P92" s="63"/>
      <c r="Q92" s="63"/>
      <c r="R92" s="63"/>
      <c r="S92"/>
      <c r="T92" s="63"/>
      <c r="U92" s="63"/>
      <c r="V92" s="63"/>
      <c r="X92" s="63"/>
      <c r="Y92" s="63"/>
      <c r="Z92" s="63"/>
      <c r="AA92"/>
      <c r="AB92" s="63"/>
      <c r="AC92" s="63"/>
      <c r="AD92" s="63"/>
      <c r="AN92" s="106" t="str">
        <f t="shared" ca="1" si="28"/>
        <v/>
      </c>
      <c r="AP92" s="106" t="str">
        <f t="shared" ca="1" si="29"/>
        <v/>
      </c>
      <c r="AR92" t="str">
        <f t="shared" si="19"/>
        <v>19836</v>
      </c>
      <c r="AS92">
        <f t="shared" si="30"/>
        <v>87</v>
      </c>
      <c r="AT92">
        <f t="shared" ca="1" si="23"/>
        <v>2345</v>
      </c>
      <c r="AU92">
        <f t="shared" ca="1" si="24"/>
        <v>1844</v>
      </c>
      <c r="AV92">
        <f t="shared" ca="1" si="25"/>
        <v>0.7</v>
      </c>
      <c r="AW92">
        <f t="shared" ca="1" si="26"/>
        <v>0</v>
      </c>
      <c r="AY92" s="22">
        <v>30468</v>
      </c>
      <c r="AZ92">
        <v>334.7</v>
      </c>
      <c r="BA92">
        <f t="shared" ca="1" si="20"/>
        <v>1</v>
      </c>
    </row>
    <row r="93" spans="1:53" x14ac:dyDescent="0.25">
      <c r="A93" t="str">
        <f t="shared" si="18"/>
        <v>19837</v>
      </c>
      <c r="B93">
        <f t="shared" si="21"/>
        <v>1983</v>
      </c>
      <c r="C93">
        <f t="shared" si="22"/>
        <v>7</v>
      </c>
      <c r="D93">
        <f t="shared" si="27"/>
        <v>88</v>
      </c>
      <c r="E93" s="64">
        <v>2376</v>
      </c>
      <c r="F93" s="64">
        <v>1855</v>
      </c>
      <c r="G93" s="2">
        <f>G90</f>
        <v>0.7</v>
      </c>
      <c r="J93" s="32">
        <f t="shared" si="31"/>
        <v>1.0132196162046909</v>
      </c>
      <c r="K93" s="32">
        <f t="shared" si="32"/>
        <v>1.0059652928416485</v>
      </c>
      <c r="L93" s="63"/>
      <c r="M93" s="63"/>
      <c r="N93" s="63"/>
      <c r="O93"/>
      <c r="P93" s="63"/>
      <c r="Q93" s="63"/>
      <c r="R93" s="63"/>
      <c r="S93"/>
      <c r="T93" s="63"/>
      <c r="U93" s="63"/>
      <c r="V93" s="63"/>
      <c r="X93" s="63"/>
      <c r="Y93" s="63"/>
      <c r="Z93" s="63"/>
      <c r="AA93"/>
      <c r="AB93" s="63"/>
      <c r="AC93" s="63"/>
      <c r="AD93" s="63"/>
      <c r="AN93" s="106" t="str">
        <f t="shared" ca="1" si="28"/>
        <v/>
      </c>
      <c r="AP93" s="106" t="str">
        <f t="shared" ca="1" si="29"/>
        <v/>
      </c>
      <c r="AR93" t="str">
        <f t="shared" si="19"/>
        <v>19837</v>
      </c>
      <c r="AS93">
        <f t="shared" si="30"/>
        <v>88</v>
      </c>
      <c r="AT93">
        <f t="shared" ca="1" si="23"/>
        <v>2376</v>
      </c>
      <c r="AU93">
        <f t="shared" ca="1" si="24"/>
        <v>1855</v>
      </c>
      <c r="AV93">
        <f t="shared" ca="1" si="25"/>
        <v>0.7</v>
      </c>
      <c r="AW93">
        <f t="shared" ca="1" si="26"/>
        <v>0</v>
      </c>
      <c r="AY93" s="22">
        <v>30498</v>
      </c>
      <c r="AZ93">
        <v>336.5</v>
      </c>
      <c r="BA93">
        <f t="shared" ca="1" si="20"/>
        <v>1</v>
      </c>
    </row>
    <row r="94" spans="1:53" x14ac:dyDescent="0.25">
      <c r="A94" t="str">
        <f t="shared" si="18"/>
        <v>19838</v>
      </c>
      <c r="B94">
        <f t="shared" si="21"/>
        <v>1983</v>
      </c>
      <c r="C94">
        <f t="shared" si="22"/>
        <v>8</v>
      </c>
      <c r="D94">
        <f t="shared" si="27"/>
        <v>89</v>
      </c>
      <c r="E94" s="64">
        <v>2366</v>
      </c>
      <c r="F94" s="64">
        <v>1867</v>
      </c>
      <c r="G94" s="2">
        <f>G90</f>
        <v>0.7</v>
      </c>
      <c r="J94" s="32">
        <f t="shared" si="31"/>
        <v>0.99579124579124578</v>
      </c>
      <c r="K94" s="32">
        <f t="shared" si="32"/>
        <v>1.0064690026954177</v>
      </c>
      <c r="L94" s="63"/>
      <c r="M94" s="63"/>
      <c r="N94" s="63"/>
      <c r="O94"/>
      <c r="P94" s="63"/>
      <c r="Q94" s="63"/>
      <c r="R94" s="63"/>
      <c r="S94"/>
      <c r="T94" s="63"/>
      <c r="U94" s="63"/>
      <c r="V94" s="63"/>
      <c r="X94" s="63"/>
      <c r="Y94" s="63"/>
      <c r="Z94" s="63"/>
      <c r="AA94"/>
      <c r="AB94" s="63"/>
      <c r="AC94" s="63"/>
      <c r="AD94" s="63"/>
      <c r="AN94" s="106" t="str">
        <f t="shared" ca="1" si="28"/>
        <v/>
      </c>
      <c r="AP94" s="106" t="str">
        <f t="shared" ca="1" si="29"/>
        <v/>
      </c>
      <c r="AR94" t="str">
        <f t="shared" si="19"/>
        <v>19838</v>
      </c>
      <c r="AS94">
        <f t="shared" si="30"/>
        <v>89</v>
      </c>
      <c r="AT94">
        <f t="shared" ca="1" si="23"/>
        <v>2366</v>
      </c>
      <c r="AU94">
        <f t="shared" ca="1" si="24"/>
        <v>1867</v>
      </c>
      <c r="AV94">
        <f t="shared" ca="1" si="25"/>
        <v>0.7</v>
      </c>
      <c r="AW94">
        <f t="shared" ca="1" si="26"/>
        <v>0</v>
      </c>
      <c r="AY94" s="22">
        <v>30529</v>
      </c>
      <c r="AZ94">
        <v>338</v>
      </c>
      <c r="BA94">
        <f t="shared" ca="1" si="20"/>
        <v>1</v>
      </c>
    </row>
    <row r="95" spans="1:53" x14ac:dyDescent="0.25">
      <c r="A95" t="str">
        <f t="shared" si="18"/>
        <v>19839</v>
      </c>
      <c r="B95">
        <f t="shared" si="21"/>
        <v>1983</v>
      </c>
      <c r="C95">
        <f t="shared" si="22"/>
        <v>9</v>
      </c>
      <c r="D95">
        <f t="shared" si="27"/>
        <v>90</v>
      </c>
      <c r="E95" s="64">
        <v>2376</v>
      </c>
      <c r="F95" s="64">
        <v>1880</v>
      </c>
      <c r="G95" s="2">
        <f>G90</f>
        <v>0.7</v>
      </c>
      <c r="J95" s="32">
        <f t="shared" si="31"/>
        <v>1.0042265426880812</v>
      </c>
      <c r="K95" s="32">
        <f t="shared" si="32"/>
        <v>1.0069630423138725</v>
      </c>
      <c r="L95" s="63"/>
      <c r="M95" s="63"/>
      <c r="N95" s="63"/>
      <c r="O95"/>
      <c r="P95" s="63"/>
      <c r="Q95" s="63"/>
      <c r="R95" s="63"/>
      <c r="S95"/>
      <c r="T95" s="63"/>
      <c r="U95" s="63"/>
      <c r="V95" s="63"/>
      <c r="X95" s="63"/>
      <c r="Y95" s="63"/>
      <c r="Z95" s="63"/>
      <c r="AA95"/>
      <c r="AB95" s="63"/>
      <c r="AC95" s="63"/>
      <c r="AD95" s="63"/>
      <c r="AN95" s="106" t="str">
        <f t="shared" ca="1" si="28"/>
        <v/>
      </c>
      <c r="AP95" s="106" t="str">
        <f t="shared" ca="1" si="29"/>
        <v/>
      </c>
      <c r="AR95" t="str">
        <f t="shared" si="19"/>
        <v>19839</v>
      </c>
      <c r="AS95">
        <f t="shared" si="30"/>
        <v>90</v>
      </c>
      <c r="AT95">
        <f t="shared" ca="1" si="23"/>
        <v>2376</v>
      </c>
      <c r="AU95">
        <f t="shared" ca="1" si="24"/>
        <v>1880</v>
      </c>
      <c r="AV95">
        <f t="shared" ca="1" si="25"/>
        <v>0.7</v>
      </c>
      <c r="AW95">
        <f t="shared" ca="1" si="26"/>
        <v>0</v>
      </c>
      <c r="AY95" s="22">
        <v>30560</v>
      </c>
      <c r="AZ95">
        <v>339.5</v>
      </c>
      <c r="BA95">
        <f t="shared" ca="1" si="20"/>
        <v>1</v>
      </c>
    </row>
    <row r="96" spans="1:53" x14ac:dyDescent="0.25">
      <c r="A96" t="str">
        <f t="shared" si="18"/>
        <v>198310</v>
      </c>
      <c r="B96">
        <f t="shared" si="21"/>
        <v>1983</v>
      </c>
      <c r="C96">
        <f t="shared" si="22"/>
        <v>10</v>
      </c>
      <c r="D96">
        <f t="shared" si="27"/>
        <v>91</v>
      </c>
      <c r="E96" s="64">
        <v>2402</v>
      </c>
      <c r="F96" s="64">
        <v>1892</v>
      </c>
      <c r="G96" s="2">
        <f>G90</f>
        <v>0.7</v>
      </c>
      <c r="J96" s="32">
        <f t="shared" si="31"/>
        <v>1.010942760942761</v>
      </c>
      <c r="K96" s="32">
        <f t="shared" si="32"/>
        <v>1.0063829787234042</v>
      </c>
      <c r="L96" s="63"/>
      <c r="M96" s="63"/>
      <c r="N96" s="63"/>
      <c r="O96"/>
      <c r="P96" s="63"/>
      <c r="Q96" s="63"/>
      <c r="R96" s="63"/>
      <c r="S96"/>
      <c r="T96" s="63"/>
      <c r="U96" s="63"/>
      <c r="V96" s="63"/>
      <c r="X96" s="63"/>
      <c r="Y96" s="63"/>
      <c r="Z96" s="63"/>
      <c r="AA96"/>
      <c r="AB96" s="63"/>
      <c r="AC96" s="63"/>
      <c r="AD96" s="63"/>
      <c r="AN96" s="106" t="str">
        <f t="shared" ca="1" si="28"/>
        <v/>
      </c>
      <c r="AP96" s="106" t="str">
        <f t="shared" ca="1" si="29"/>
        <v/>
      </c>
      <c r="AR96" t="str">
        <f t="shared" si="19"/>
        <v>198310</v>
      </c>
      <c r="AS96">
        <f t="shared" si="30"/>
        <v>91</v>
      </c>
      <c r="AT96">
        <f t="shared" ca="1" si="23"/>
        <v>2402</v>
      </c>
      <c r="AU96">
        <f t="shared" ca="1" si="24"/>
        <v>1892</v>
      </c>
      <c r="AV96">
        <f t="shared" ca="1" si="25"/>
        <v>0.7</v>
      </c>
      <c r="AW96">
        <f t="shared" ca="1" si="26"/>
        <v>0</v>
      </c>
      <c r="AY96" s="22">
        <v>30590</v>
      </c>
      <c r="AZ96">
        <v>340.7</v>
      </c>
      <c r="BA96">
        <f t="shared" ca="1" si="20"/>
        <v>1</v>
      </c>
    </row>
    <row r="97" spans="1:53" x14ac:dyDescent="0.25">
      <c r="A97" t="str">
        <f t="shared" si="18"/>
        <v>198311</v>
      </c>
      <c r="B97">
        <f t="shared" si="21"/>
        <v>1983</v>
      </c>
      <c r="C97">
        <f t="shared" si="22"/>
        <v>11</v>
      </c>
      <c r="D97">
        <f t="shared" si="27"/>
        <v>92</v>
      </c>
      <c r="E97" s="64">
        <v>2407</v>
      </c>
      <c r="F97" s="64">
        <v>1905</v>
      </c>
      <c r="G97" s="2">
        <f>G90</f>
        <v>0.7</v>
      </c>
      <c r="J97" s="32">
        <f t="shared" si="31"/>
        <v>1.0020815986677769</v>
      </c>
      <c r="K97" s="32">
        <f t="shared" si="32"/>
        <v>1.0068710359408033</v>
      </c>
      <c r="L97" s="63"/>
      <c r="M97" s="63"/>
      <c r="N97" s="63"/>
      <c r="O97"/>
      <c r="P97" s="63"/>
      <c r="Q97" s="63"/>
      <c r="R97" s="63"/>
      <c r="S97"/>
      <c r="T97" s="63"/>
      <c r="U97" s="63"/>
      <c r="V97" s="63"/>
      <c r="X97" s="63"/>
      <c r="Y97" s="63"/>
      <c r="Z97" s="63"/>
      <c r="AA97"/>
      <c r="AB97" s="63"/>
      <c r="AC97" s="63"/>
      <c r="AD97" s="63"/>
      <c r="AN97" s="106" t="str">
        <f t="shared" ca="1" si="28"/>
        <v/>
      </c>
      <c r="AP97" s="106" t="str">
        <f t="shared" ca="1" si="29"/>
        <v/>
      </c>
      <c r="AR97" t="str">
        <f t="shared" si="19"/>
        <v>198311</v>
      </c>
      <c r="AS97">
        <f t="shared" si="30"/>
        <v>92</v>
      </c>
      <c r="AT97">
        <f t="shared" ca="1" si="23"/>
        <v>2407</v>
      </c>
      <c r="AU97">
        <f t="shared" ca="1" si="24"/>
        <v>1905</v>
      </c>
      <c r="AV97">
        <f t="shared" ca="1" si="25"/>
        <v>0.7</v>
      </c>
      <c r="AW97">
        <f t="shared" ca="1" si="26"/>
        <v>0</v>
      </c>
      <c r="AY97" s="22">
        <v>30621</v>
      </c>
      <c r="AZ97">
        <v>341.9</v>
      </c>
      <c r="BA97">
        <f t="shared" ca="1" si="20"/>
        <v>1</v>
      </c>
    </row>
    <row r="98" spans="1:53" x14ac:dyDescent="0.25">
      <c r="A98" t="str">
        <f t="shared" si="18"/>
        <v>198312</v>
      </c>
      <c r="B98">
        <f t="shared" si="21"/>
        <v>1983</v>
      </c>
      <c r="C98">
        <f t="shared" si="22"/>
        <v>12</v>
      </c>
      <c r="D98">
        <f t="shared" si="27"/>
        <v>93</v>
      </c>
      <c r="E98" s="64">
        <v>2418</v>
      </c>
      <c r="F98" s="64">
        <v>1918</v>
      </c>
      <c r="G98" s="2">
        <f>G90</f>
        <v>0.7</v>
      </c>
      <c r="J98" s="32">
        <f t="shared" si="31"/>
        <v>1.0045700041545493</v>
      </c>
      <c r="K98" s="32">
        <f t="shared" si="32"/>
        <v>1.0068241469816273</v>
      </c>
      <c r="L98" s="63"/>
      <c r="M98" s="63"/>
      <c r="N98" s="63"/>
      <c r="O98"/>
      <c r="P98" s="63"/>
      <c r="Q98" s="63"/>
      <c r="R98" s="63"/>
      <c r="S98"/>
      <c r="T98" s="63"/>
      <c r="U98" s="63"/>
      <c r="V98" s="63"/>
      <c r="X98" s="63"/>
      <c r="Y98" s="63"/>
      <c r="Z98" s="63"/>
      <c r="AA98"/>
      <c r="AB98" s="63"/>
      <c r="AC98" s="63"/>
      <c r="AD98" s="63"/>
      <c r="AN98" s="106" t="str">
        <f t="shared" ca="1" si="28"/>
        <v/>
      </c>
      <c r="AP98" s="106" t="str">
        <f t="shared" ca="1" si="29"/>
        <v/>
      </c>
      <c r="AR98" t="str">
        <f t="shared" si="19"/>
        <v>198312</v>
      </c>
      <c r="AS98">
        <f t="shared" si="30"/>
        <v>93</v>
      </c>
      <c r="AT98">
        <f t="shared" ca="1" si="23"/>
        <v>2418</v>
      </c>
      <c r="AU98">
        <f t="shared" ca="1" si="24"/>
        <v>1918</v>
      </c>
      <c r="AV98">
        <f t="shared" ca="1" si="25"/>
        <v>0.7</v>
      </c>
      <c r="AW98">
        <f t="shared" ca="1" si="26"/>
        <v>0</v>
      </c>
      <c r="AY98" s="22">
        <v>30651</v>
      </c>
      <c r="AZ98">
        <v>342.8</v>
      </c>
      <c r="BA98">
        <f t="shared" ca="1" si="20"/>
        <v>1</v>
      </c>
    </row>
    <row r="99" spans="1:53" x14ac:dyDescent="0.25">
      <c r="A99" t="str">
        <f t="shared" si="18"/>
        <v>19841</v>
      </c>
      <c r="B99">
        <f t="shared" si="21"/>
        <v>1984</v>
      </c>
      <c r="C99">
        <f t="shared" si="22"/>
        <v>1</v>
      </c>
      <c r="D99">
        <f t="shared" si="27"/>
        <v>94</v>
      </c>
      <c r="E99" s="64">
        <v>2433</v>
      </c>
      <c r="F99" s="64">
        <v>1931</v>
      </c>
      <c r="G99" s="2">
        <f>G90</f>
        <v>0.7</v>
      </c>
      <c r="J99" s="32">
        <f t="shared" si="31"/>
        <v>1.0062034739454093</v>
      </c>
      <c r="K99" s="32">
        <f t="shared" si="32"/>
        <v>1.0067778936392076</v>
      </c>
      <c r="L99" s="63"/>
      <c r="M99" s="63"/>
      <c r="N99" s="63"/>
      <c r="O99"/>
      <c r="P99" s="63"/>
      <c r="Q99" s="63"/>
      <c r="R99" s="63"/>
      <c r="S99"/>
      <c r="T99" s="63"/>
      <c r="U99" s="63"/>
      <c r="V99" s="63"/>
      <c r="X99" s="63"/>
      <c r="Y99" s="63"/>
      <c r="Z99" s="63"/>
      <c r="AA99"/>
      <c r="AB99" s="63"/>
      <c r="AC99" s="63"/>
      <c r="AD99" s="63"/>
      <c r="AN99" s="106" t="str">
        <f t="shared" ca="1" si="28"/>
        <v/>
      </c>
      <c r="AP99" s="106" t="str">
        <f t="shared" ca="1" si="29"/>
        <v/>
      </c>
      <c r="AR99" t="str">
        <f t="shared" si="19"/>
        <v>19841</v>
      </c>
      <c r="AS99">
        <f t="shared" si="30"/>
        <v>94</v>
      </c>
      <c r="AT99">
        <f t="shared" ca="1" si="23"/>
        <v>2433</v>
      </c>
      <c r="AU99">
        <f t="shared" ca="1" si="24"/>
        <v>1931</v>
      </c>
      <c r="AV99">
        <f t="shared" ca="1" si="25"/>
        <v>0.7</v>
      </c>
      <c r="AW99">
        <f t="shared" ca="1" si="26"/>
        <v>0</v>
      </c>
      <c r="AY99" s="22">
        <v>30682</v>
      </c>
      <c r="AZ99">
        <v>342.6</v>
      </c>
      <c r="BA99">
        <f t="shared" ca="1" si="20"/>
        <v>1</v>
      </c>
    </row>
    <row r="100" spans="1:53" x14ac:dyDescent="0.25">
      <c r="A100" t="str">
        <f t="shared" si="18"/>
        <v>19842</v>
      </c>
      <c r="B100">
        <f t="shared" si="21"/>
        <v>1984</v>
      </c>
      <c r="C100">
        <f t="shared" si="22"/>
        <v>2</v>
      </c>
      <c r="D100">
        <f t="shared" si="27"/>
        <v>95</v>
      </c>
      <c r="E100" s="64">
        <v>2454</v>
      </c>
      <c r="F100" s="64">
        <v>1943</v>
      </c>
      <c r="G100" s="2">
        <f>G90</f>
        <v>0.7</v>
      </c>
      <c r="J100" s="32">
        <f t="shared" si="31"/>
        <v>1.0086313193588163</v>
      </c>
      <c r="K100" s="32">
        <f t="shared" si="32"/>
        <v>1.0062143966856552</v>
      </c>
      <c r="L100" s="63"/>
      <c r="M100" s="63"/>
      <c r="N100" s="63"/>
      <c r="O100"/>
      <c r="P100" s="63"/>
      <c r="Q100" s="63"/>
      <c r="R100" s="63"/>
      <c r="S100"/>
      <c r="T100" s="63"/>
      <c r="U100" s="63"/>
      <c r="V100" s="63"/>
      <c r="X100" s="63"/>
      <c r="Y100" s="63"/>
      <c r="Z100" s="63"/>
      <c r="AA100"/>
      <c r="AB100" s="63"/>
      <c r="AC100" s="63"/>
      <c r="AD100" s="63"/>
      <c r="AN100" s="106" t="str">
        <f t="shared" ca="1" si="28"/>
        <v/>
      </c>
      <c r="AP100" s="106" t="str">
        <f t="shared" ca="1" si="29"/>
        <v/>
      </c>
      <c r="AR100" t="str">
        <f t="shared" si="19"/>
        <v>19842</v>
      </c>
      <c r="AS100">
        <f t="shared" si="30"/>
        <v>95</v>
      </c>
      <c r="AT100">
        <f t="shared" ca="1" si="23"/>
        <v>2454</v>
      </c>
      <c r="AU100">
        <f t="shared" ca="1" si="24"/>
        <v>1943</v>
      </c>
      <c r="AV100">
        <f t="shared" ca="1" si="25"/>
        <v>0.7</v>
      </c>
      <c r="AW100">
        <f t="shared" ca="1" si="26"/>
        <v>0</v>
      </c>
      <c r="AY100" s="22">
        <v>30713</v>
      </c>
      <c r="AZ100">
        <v>344</v>
      </c>
      <c r="BA100">
        <f t="shared" ca="1" si="20"/>
        <v>1</v>
      </c>
    </row>
    <row r="101" spans="1:53" x14ac:dyDescent="0.25">
      <c r="A101" t="str">
        <f t="shared" si="18"/>
        <v>19843</v>
      </c>
      <c r="B101">
        <f t="shared" si="21"/>
        <v>1984</v>
      </c>
      <c r="C101">
        <f t="shared" si="22"/>
        <v>3</v>
      </c>
      <c r="D101">
        <f t="shared" si="27"/>
        <v>96</v>
      </c>
      <c r="E101" s="64">
        <v>2412</v>
      </c>
      <c r="F101" s="64">
        <v>1956</v>
      </c>
      <c r="G101" s="2">
        <f>G90</f>
        <v>0.7</v>
      </c>
      <c r="J101" s="32">
        <f t="shared" si="31"/>
        <v>0.9828850855745721</v>
      </c>
      <c r="K101" s="32">
        <f t="shared" si="32"/>
        <v>1.006690684508492</v>
      </c>
      <c r="L101" s="63"/>
      <c r="M101" s="63"/>
      <c r="N101" s="63"/>
      <c r="O101"/>
      <c r="P101" s="63"/>
      <c r="Q101" s="63"/>
      <c r="R101" s="63"/>
      <c r="S101"/>
      <c r="T101" s="63"/>
      <c r="U101" s="63"/>
      <c r="V101" s="63"/>
      <c r="X101" s="63"/>
      <c r="Y101" s="63"/>
      <c r="Z101" s="63"/>
      <c r="AA101"/>
      <c r="AB101" s="63"/>
      <c r="AC101" s="63"/>
      <c r="AD101" s="63"/>
      <c r="AN101" s="106" t="str">
        <f t="shared" ca="1" si="28"/>
        <v/>
      </c>
      <c r="AP101" s="106" t="str">
        <f t="shared" ca="1" si="29"/>
        <v/>
      </c>
      <c r="AR101" t="str">
        <f t="shared" si="19"/>
        <v>19843</v>
      </c>
      <c r="AS101">
        <f t="shared" si="30"/>
        <v>96</v>
      </c>
      <c r="AT101">
        <f t="shared" ca="1" si="23"/>
        <v>2412</v>
      </c>
      <c r="AU101">
        <f t="shared" ca="1" si="24"/>
        <v>1956</v>
      </c>
      <c r="AV101">
        <f t="shared" ca="1" si="25"/>
        <v>0.7</v>
      </c>
      <c r="AW101">
        <f t="shared" ca="1" si="26"/>
        <v>0</v>
      </c>
      <c r="AY101" s="22">
        <v>30742</v>
      </c>
      <c r="AZ101">
        <v>345.1</v>
      </c>
      <c r="BA101">
        <f t="shared" ca="1" si="20"/>
        <v>1</v>
      </c>
    </row>
    <row r="102" spans="1:53" x14ac:dyDescent="0.25">
      <c r="A102" t="str">
        <f t="shared" si="18"/>
        <v>19844</v>
      </c>
      <c r="B102">
        <f t="shared" si="21"/>
        <v>1984</v>
      </c>
      <c r="C102">
        <f t="shared" si="22"/>
        <v>4</v>
      </c>
      <c r="D102">
        <f t="shared" si="27"/>
        <v>97</v>
      </c>
      <c r="E102" s="64">
        <v>2454</v>
      </c>
      <c r="F102" s="64">
        <v>1967</v>
      </c>
      <c r="G102" s="2">
        <v>0.7</v>
      </c>
      <c r="J102" s="32">
        <f t="shared" si="31"/>
        <v>1.0174129353233832</v>
      </c>
      <c r="K102" s="32">
        <f t="shared" si="32"/>
        <v>1.0056237218813906</v>
      </c>
      <c r="L102" s="63"/>
      <c r="M102" s="63"/>
      <c r="N102" s="63"/>
      <c r="O102"/>
      <c r="P102" s="63"/>
      <c r="Q102" s="63"/>
      <c r="R102" s="63"/>
      <c r="S102"/>
      <c r="T102" s="63"/>
      <c r="U102" s="63"/>
      <c r="V102" s="63"/>
      <c r="X102" s="63"/>
      <c r="Y102" s="63"/>
      <c r="Z102" s="63"/>
      <c r="AA102"/>
      <c r="AB102" s="63"/>
      <c r="AC102" s="63"/>
      <c r="AD102" s="63"/>
      <c r="AN102" s="106" t="str">
        <f t="shared" ca="1" si="28"/>
        <v/>
      </c>
      <c r="AP102" s="106" t="str">
        <f t="shared" ca="1" si="29"/>
        <v/>
      </c>
      <c r="AR102" t="str">
        <f t="shared" si="19"/>
        <v>19844</v>
      </c>
      <c r="AS102">
        <f t="shared" si="30"/>
        <v>97</v>
      </c>
      <c r="AT102">
        <f t="shared" ca="1" si="23"/>
        <v>2454</v>
      </c>
      <c r="AU102">
        <f t="shared" ca="1" si="24"/>
        <v>1967</v>
      </c>
      <c r="AV102">
        <f t="shared" ca="1" si="25"/>
        <v>0.7</v>
      </c>
      <c r="AW102">
        <f t="shared" ca="1" si="26"/>
        <v>0</v>
      </c>
      <c r="AY102" s="22">
        <v>30773</v>
      </c>
      <c r="AZ102">
        <v>349.7</v>
      </c>
      <c r="BA102">
        <f t="shared" ca="1" si="20"/>
        <v>1</v>
      </c>
    </row>
    <row r="103" spans="1:53" x14ac:dyDescent="0.25">
      <c r="A103" t="str">
        <f t="shared" si="18"/>
        <v>19845</v>
      </c>
      <c r="B103">
        <f t="shared" si="21"/>
        <v>1984</v>
      </c>
      <c r="C103">
        <f t="shared" si="22"/>
        <v>5</v>
      </c>
      <c r="D103">
        <f t="shared" si="27"/>
        <v>98</v>
      </c>
      <c r="E103" s="64">
        <v>2459</v>
      </c>
      <c r="F103" s="64">
        <v>1979</v>
      </c>
      <c r="G103" s="2">
        <f>G102</f>
        <v>0.7</v>
      </c>
      <c r="J103" s="32">
        <f t="shared" si="31"/>
        <v>1.002037489812551</v>
      </c>
      <c r="K103" s="32">
        <f t="shared" si="32"/>
        <v>1.0061006609049314</v>
      </c>
      <c r="L103" s="63"/>
      <c r="M103" s="63"/>
      <c r="N103" s="63"/>
      <c r="O103"/>
      <c r="P103" s="63"/>
      <c r="Q103" s="63"/>
      <c r="R103" s="63"/>
      <c r="S103"/>
      <c r="T103" s="63"/>
      <c r="U103" s="63"/>
      <c r="V103" s="63"/>
      <c r="X103" s="63"/>
      <c r="Y103" s="63"/>
      <c r="Z103" s="63"/>
      <c r="AA103"/>
      <c r="AB103" s="63"/>
      <c r="AC103" s="63"/>
      <c r="AD103" s="63"/>
      <c r="AN103" s="106" t="str">
        <f t="shared" ca="1" si="28"/>
        <v/>
      </c>
      <c r="AP103" s="106" t="str">
        <f t="shared" ca="1" si="29"/>
        <v/>
      </c>
      <c r="AR103" t="str">
        <f t="shared" si="19"/>
        <v>19845</v>
      </c>
      <c r="AS103">
        <f t="shared" si="30"/>
        <v>98</v>
      </c>
      <c r="AT103">
        <f t="shared" ca="1" si="23"/>
        <v>2459</v>
      </c>
      <c r="AU103">
        <f t="shared" ca="1" si="24"/>
        <v>1979</v>
      </c>
      <c r="AV103">
        <f t="shared" ca="1" si="25"/>
        <v>0.7</v>
      </c>
      <c r="AW103">
        <f t="shared" ca="1" si="26"/>
        <v>0</v>
      </c>
      <c r="AY103" s="22">
        <v>30803</v>
      </c>
      <c r="AZ103">
        <v>351</v>
      </c>
      <c r="BA103">
        <f t="shared" ca="1" si="20"/>
        <v>1</v>
      </c>
    </row>
    <row r="104" spans="1:53" x14ac:dyDescent="0.25">
      <c r="A104" t="str">
        <f t="shared" si="18"/>
        <v>19846</v>
      </c>
      <c r="B104">
        <f t="shared" si="21"/>
        <v>1984</v>
      </c>
      <c r="C104">
        <f t="shared" si="22"/>
        <v>6</v>
      </c>
      <c r="D104">
        <f t="shared" si="27"/>
        <v>99</v>
      </c>
      <c r="E104" s="64">
        <v>2469</v>
      </c>
      <c r="F104" s="64">
        <v>1990</v>
      </c>
      <c r="G104" s="2">
        <f>G102</f>
        <v>0.7</v>
      </c>
      <c r="J104" s="32">
        <f t="shared" si="31"/>
        <v>1.0040666937779585</v>
      </c>
      <c r="K104" s="32">
        <f t="shared" si="32"/>
        <v>1.0055583628094997</v>
      </c>
      <c r="L104" s="63"/>
      <c r="M104" s="63"/>
      <c r="N104" s="63"/>
      <c r="O104"/>
      <c r="P104" s="63"/>
      <c r="Q104" s="63"/>
      <c r="R104" s="63"/>
      <c r="S104"/>
      <c r="T104" s="63"/>
      <c r="U104" s="63"/>
      <c r="V104" s="63"/>
      <c r="X104" s="63"/>
      <c r="Y104" s="63"/>
      <c r="Z104" s="63"/>
      <c r="AA104"/>
      <c r="AB104" s="63"/>
      <c r="AC104" s="63"/>
      <c r="AD104" s="63"/>
      <c r="AN104" s="106" t="str">
        <f t="shared" ca="1" si="28"/>
        <v/>
      </c>
      <c r="AP104" s="106" t="str">
        <f t="shared" ca="1" si="29"/>
        <v/>
      </c>
      <c r="AR104" t="str">
        <f t="shared" si="19"/>
        <v>19846</v>
      </c>
      <c r="AS104">
        <f t="shared" si="30"/>
        <v>99</v>
      </c>
      <c r="AT104">
        <f t="shared" ca="1" si="23"/>
        <v>2469</v>
      </c>
      <c r="AU104">
        <f t="shared" ca="1" si="24"/>
        <v>1990</v>
      </c>
      <c r="AV104">
        <f t="shared" ca="1" si="25"/>
        <v>0.7</v>
      </c>
      <c r="AW104">
        <f t="shared" ca="1" si="26"/>
        <v>0</v>
      </c>
      <c r="AY104" s="22">
        <v>30834</v>
      </c>
      <c r="AZ104">
        <v>351.9</v>
      </c>
      <c r="BA104">
        <f t="shared" ca="1" si="20"/>
        <v>1</v>
      </c>
    </row>
    <row r="105" spans="1:53" x14ac:dyDescent="0.25">
      <c r="A105" t="str">
        <f t="shared" si="18"/>
        <v>19847</v>
      </c>
      <c r="B105">
        <f t="shared" si="21"/>
        <v>1984</v>
      </c>
      <c r="C105">
        <f t="shared" si="22"/>
        <v>7</v>
      </c>
      <c r="D105">
        <f t="shared" si="27"/>
        <v>100</v>
      </c>
      <c r="E105" s="64">
        <v>2500</v>
      </c>
      <c r="F105" s="64">
        <v>2002</v>
      </c>
      <c r="G105" s="2">
        <f>G102</f>
        <v>0.7</v>
      </c>
      <c r="J105" s="32">
        <f t="shared" si="31"/>
        <v>1.0125556905629809</v>
      </c>
      <c r="K105" s="32">
        <f t="shared" si="32"/>
        <v>1.0060301507537688</v>
      </c>
      <c r="L105" s="63"/>
      <c r="M105" s="63"/>
      <c r="N105" s="63"/>
      <c r="O105"/>
      <c r="P105" s="63"/>
      <c r="Q105" s="63"/>
      <c r="R105" s="63"/>
      <c r="S105"/>
      <c r="T105" s="63"/>
      <c r="U105" s="63"/>
      <c r="V105" s="63"/>
      <c r="X105" s="63"/>
      <c r="Y105" s="63"/>
      <c r="Z105" s="63"/>
      <c r="AA105"/>
      <c r="AB105" s="63"/>
      <c r="AC105" s="63"/>
      <c r="AD105" s="63"/>
      <c r="AN105" s="106" t="str">
        <f t="shared" ca="1" si="28"/>
        <v/>
      </c>
      <c r="AP105" s="106" t="str">
        <f t="shared" ca="1" si="29"/>
        <v/>
      </c>
      <c r="AR105" t="str">
        <f t="shared" si="19"/>
        <v>19847</v>
      </c>
      <c r="AS105">
        <f t="shared" si="30"/>
        <v>100</v>
      </c>
      <c r="AT105">
        <f t="shared" ca="1" si="23"/>
        <v>2500</v>
      </c>
      <c r="AU105">
        <f t="shared" ca="1" si="24"/>
        <v>2002</v>
      </c>
      <c r="AV105">
        <f t="shared" ca="1" si="25"/>
        <v>0.7</v>
      </c>
      <c r="AW105">
        <f t="shared" ca="1" si="26"/>
        <v>0</v>
      </c>
      <c r="AY105" s="22">
        <v>30864</v>
      </c>
      <c r="AZ105">
        <v>351.5</v>
      </c>
      <c r="BA105">
        <f t="shared" ca="1" si="20"/>
        <v>1</v>
      </c>
    </row>
    <row r="106" spans="1:53" x14ac:dyDescent="0.25">
      <c r="A106" t="str">
        <f t="shared" si="18"/>
        <v>19848</v>
      </c>
      <c r="B106">
        <f t="shared" si="21"/>
        <v>1984</v>
      </c>
      <c r="C106">
        <f t="shared" si="22"/>
        <v>8</v>
      </c>
      <c r="D106">
        <f t="shared" si="27"/>
        <v>101</v>
      </c>
      <c r="E106" s="64">
        <v>2505</v>
      </c>
      <c r="F106" s="64">
        <v>2016</v>
      </c>
      <c r="G106" s="2">
        <f>G102</f>
        <v>0.7</v>
      </c>
      <c r="J106" s="32">
        <f t="shared" si="31"/>
        <v>1.002</v>
      </c>
      <c r="K106" s="32">
        <f t="shared" si="32"/>
        <v>1.0069930069930071</v>
      </c>
      <c r="L106" s="63"/>
      <c r="M106" s="63"/>
      <c r="N106" s="63"/>
      <c r="O106"/>
      <c r="P106" s="63"/>
      <c r="Q106" s="63"/>
      <c r="R106" s="63"/>
      <c r="S106"/>
      <c r="T106" s="63"/>
      <c r="U106" s="63"/>
      <c r="V106" s="63"/>
      <c r="X106" s="63"/>
      <c r="Y106" s="63"/>
      <c r="Z106" s="63"/>
      <c r="AA106"/>
      <c r="AB106" s="63"/>
      <c r="AC106" s="63"/>
      <c r="AD106" s="63"/>
      <c r="AN106" s="106" t="str">
        <f t="shared" ca="1" si="28"/>
        <v/>
      </c>
      <c r="AP106" s="106" t="str">
        <f t="shared" ca="1" si="29"/>
        <v/>
      </c>
      <c r="AR106" t="str">
        <f t="shared" si="19"/>
        <v>19848</v>
      </c>
      <c r="AS106">
        <f t="shared" si="30"/>
        <v>101</v>
      </c>
      <c r="AT106">
        <f t="shared" ca="1" si="23"/>
        <v>2505</v>
      </c>
      <c r="AU106">
        <f t="shared" ca="1" si="24"/>
        <v>2016</v>
      </c>
      <c r="AV106">
        <f t="shared" ca="1" si="25"/>
        <v>0.7</v>
      </c>
      <c r="AW106">
        <f t="shared" ca="1" si="26"/>
        <v>0</v>
      </c>
      <c r="AY106" s="22">
        <v>30895</v>
      </c>
      <c r="AZ106">
        <v>354.8</v>
      </c>
      <c r="BA106">
        <f t="shared" ca="1" si="20"/>
        <v>1</v>
      </c>
    </row>
    <row r="107" spans="1:53" x14ac:dyDescent="0.25">
      <c r="A107" t="str">
        <f t="shared" si="18"/>
        <v>19849</v>
      </c>
      <c r="B107">
        <f t="shared" si="21"/>
        <v>1984</v>
      </c>
      <c r="C107">
        <f t="shared" si="22"/>
        <v>9</v>
      </c>
      <c r="D107">
        <f t="shared" si="27"/>
        <v>102</v>
      </c>
      <c r="E107" s="64">
        <v>2526</v>
      </c>
      <c r="F107" s="64">
        <v>2031</v>
      </c>
      <c r="G107" s="2">
        <f>G102</f>
        <v>0.7</v>
      </c>
      <c r="J107" s="32">
        <f t="shared" si="31"/>
        <v>1.0083832335329341</v>
      </c>
      <c r="K107" s="32">
        <f t="shared" si="32"/>
        <v>1.0074404761904763</v>
      </c>
      <c r="L107" s="63"/>
      <c r="M107" s="63"/>
      <c r="N107" s="63"/>
      <c r="O107"/>
      <c r="P107" s="63"/>
      <c r="Q107" s="63"/>
      <c r="R107" s="63"/>
      <c r="S107"/>
      <c r="T107" s="63"/>
      <c r="U107" s="63"/>
      <c r="V107" s="63"/>
      <c r="X107" s="63"/>
      <c r="Y107" s="63"/>
      <c r="Z107" s="63"/>
      <c r="AA107"/>
      <c r="AB107" s="63"/>
      <c r="AC107" s="63"/>
      <c r="AD107" s="63"/>
      <c r="AN107" s="106" t="str">
        <f t="shared" ca="1" si="28"/>
        <v/>
      </c>
      <c r="AP107" s="106" t="str">
        <f t="shared" ca="1" si="29"/>
        <v/>
      </c>
      <c r="AR107" t="str">
        <f t="shared" si="19"/>
        <v>19849</v>
      </c>
      <c r="AS107">
        <f t="shared" si="30"/>
        <v>102</v>
      </c>
      <c r="AT107">
        <f t="shared" ca="1" si="23"/>
        <v>2526</v>
      </c>
      <c r="AU107">
        <f t="shared" ca="1" si="24"/>
        <v>2031</v>
      </c>
      <c r="AV107">
        <f t="shared" ca="1" si="25"/>
        <v>0.7</v>
      </c>
      <c r="AW107">
        <f t="shared" ca="1" si="26"/>
        <v>0</v>
      </c>
      <c r="AY107" s="22">
        <v>30926</v>
      </c>
      <c r="AZ107">
        <v>355.5</v>
      </c>
      <c r="BA107">
        <f t="shared" ca="1" si="20"/>
        <v>1</v>
      </c>
    </row>
    <row r="108" spans="1:53" x14ac:dyDescent="0.25">
      <c r="A108" t="str">
        <f t="shared" si="18"/>
        <v>198410</v>
      </c>
      <c r="B108">
        <f t="shared" si="21"/>
        <v>1984</v>
      </c>
      <c r="C108">
        <f t="shared" si="22"/>
        <v>10</v>
      </c>
      <c r="D108">
        <f t="shared" si="27"/>
        <v>103</v>
      </c>
      <c r="E108" s="64">
        <v>2593</v>
      </c>
      <c r="F108" s="64">
        <v>2045</v>
      </c>
      <c r="G108" s="2">
        <f>G102</f>
        <v>0.7</v>
      </c>
      <c r="J108" s="32">
        <f t="shared" si="31"/>
        <v>1.0265241488519399</v>
      </c>
      <c r="K108" s="32">
        <f t="shared" si="32"/>
        <v>1.0068931560807484</v>
      </c>
      <c r="L108" s="63"/>
      <c r="M108" s="63"/>
      <c r="N108" s="63"/>
      <c r="O108"/>
      <c r="P108" s="63"/>
      <c r="Q108" s="63"/>
      <c r="R108" s="63"/>
      <c r="S108"/>
      <c r="T108" s="63"/>
      <c r="U108" s="63"/>
      <c r="V108" s="63"/>
      <c r="X108" s="63"/>
      <c r="Y108" s="63"/>
      <c r="Z108" s="63"/>
      <c r="AA108"/>
      <c r="AB108" s="63"/>
      <c r="AC108" s="63"/>
      <c r="AD108" s="63"/>
      <c r="AN108" s="106" t="str">
        <f t="shared" ca="1" si="28"/>
        <v/>
      </c>
      <c r="AP108" s="106" t="str">
        <f t="shared" ca="1" si="29"/>
        <v/>
      </c>
      <c r="AR108" t="str">
        <f t="shared" si="19"/>
        <v>198410</v>
      </c>
      <c r="AS108">
        <f t="shared" si="30"/>
        <v>103</v>
      </c>
      <c r="AT108">
        <f t="shared" ca="1" si="23"/>
        <v>2593</v>
      </c>
      <c r="AU108">
        <f t="shared" ca="1" si="24"/>
        <v>2045</v>
      </c>
      <c r="AV108">
        <f t="shared" ca="1" si="25"/>
        <v>0.7</v>
      </c>
      <c r="AW108">
        <f t="shared" ca="1" si="26"/>
        <v>0</v>
      </c>
      <c r="AY108" s="22">
        <v>30956</v>
      </c>
      <c r="AZ108">
        <v>357.7</v>
      </c>
      <c r="BA108">
        <f t="shared" ca="1" si="20"/>
        <v>1</v>
      </c>
    </row>
    <row r="109" spans="1:53" x14ac:dyDescent="0.25">
      <c r="A109" t="str">
        <f t="shared" si="18"/>
        <v>198411</v>
      </c>
      <c r="B109">
        <f t="shared" si="21"/>
        <v>1984</v>
      </c>
      <c r="C109">
        <f t="shared" si="22"/>
        <v>11</v>
      </c>
      <c r="D109">
        <f t="shared" si="27"/>
        <v>104</v>
      </c>
      <c r="E109" s="64">
        <v>2562</v>
      </c>
      <c r="F109" s="64">
        <v>2058</v>
      </c>
      <c r="G109" s="2">
        <f>G102</f>
        <v>0.7</v>
      </c>
      <c r="J109" s="32">
        <f t="shared" si="31"/>
        <v>0.98804473582722718</v>
      </c>
      <c r="K109" s="32">
        <f t="shared" si="32"/>
        <v>1.006356968215159</v>
      </c>
      <c r="L109" s="63"/>
      <c r="M109" s="63"/>
      <c r="N109" s="63"/>
      <c r="O109"/>
      <c r="P109" s="63"/>
      <c r="Q109" s="63"/>
      <c r="R109" s="63"/>
      <c r="S109"/>
      <c r="T109" s="63"/>
      <c r="U109" s="63"/>
      <c r="V109" s="63"/>
      <c r="X109" s="63"/>
      <c r="Y109" s="63"/>
      <c r="Z109" s="63"/>
      <c r="AA109"/>
      <c r="AB109" s="63"/>
      <c r="AC109" s="63"/>
      <c r="AD109" s="63"/>
      <c r="AN109" s="106" t="str">
        <f t="shared" ca="1" si="28"/>
        <v/>
      </c>
      <c r="AP109" s="106" t="str">
        <f t="shared" ca="1" si="29"/>
        <v/>
      </c>
      <c r="AR109" t="str">
        <f t="shared" si="19"/>
        <v>198411</v>
      </c>
      <c r="AS109">
        <f t="shared" si="30"/>
        <v>104</v>
      </c>
      <c r="AT109">
        <f t="shared" ca="1" si="23"/>
        <v>2562</v>
      </c>
      <c r="AU109">
        <f t="shared" ca="1" si="24"/>
        <v>2058</v>
      </c>
      <c r="AV109">
        <f t="shared" ca="1" si="25"/>
        <v>0.7</v>
      </c>
      <c r="AW109">
        <f t="shared" ca="1" si="26"/>
        <v>0</v>
      </c>
      <c r="AY109" s="22">
        <v>30987</v>
      </c>
      <c r="AZ109">
        <v>358.8</v>
      </c>
      <c r="BA109">
        <f t="shared" ca="1" si="20"/>
        <v>1</v>
      </c>
    </row>
    <row r="110" spans="1:53" x14ac:dyDescent="0.25">
      <c r="A110" t="str">
        <f t="shared" si="18"/>
        <v>198412</v>
      </c>
      <c r="B110">
        <f t="shared" si="21"/>
        <v>1984</v>
      </c>
      <c r="C110">
        <f t="shared" si="22"/>
        <v>12</v>
      </c>
      <c r="D110">
        <f t="shared" si="27"/>
        <v>105</v>
      </c>
      <c r="E110" s="64">
        <v>2567</v>
      </c>
      <c r="F110" s="64">
        <v>2071</v>
      </c>
      <c r="G110" s="2">
        <f>G102</f>
        <v>0.7</v>
      </c>
      <c r="J110" s="32">
        <f t="shared" si="31"/>
        <v>1.0019516003122559</v>
      </c>
      <c r="K110" s="32">
        <f t="shared" si="32"/>
        <v>1.0063168124392614</v>
      </c>
      <c r="L110" s="63"/>
      <c r="M110" s="63"/>
      <c r="N110" s="63"/>
      <c r="O110"/>
      <c r="P110" s="63"/>
      <c r="Q110" s="63"/>
      <c r="R110" s="63"/>
      <c r="S110"/>
      <c r="T110" s="63"/>
      <c r="U110" s="63"/>
      <c r="V110" s="63"/>
      <c r="X110" s="63"/>
      <c r="Y110" s="63"/>
      <c r="Z110" s="63"/>
      <c r="AA110"/>
      <c r="AB110" s="63"/>
      <c r="AC110" s="63"/>
      <c r="AD110" s="63"/>
      <c r="AN110" s="106" t="str">
        <f t="shared" ca="1" si="28"/>
        <v/>
      </c>
      <c r="AP110" s="106" t="str">
        <f t="shared" ca="1" si="29"/>
        <v/>
      </c>
      <c r="AR110" t="str">
        <f t="shared" si="19"/>
        <v>198412</v>
      </c>
      <c r="AS110">
        <f t="shared" si="30"/>
        <v>105</v>
      </c>
      <c r="AT110">
        <f t="shared" ca="1" si="23"/>
        <v>2567</v>
      </c>
      <c r="AU110">
        <f t="shared" ca="1" si="24"/>
        <v>2071</v>
      </c>
      <c r="AV110">
        <f t="shared" ca="1" si="25"/>
        <v>0.7</v>
      </c>
      <c r="AW110">
        <f t="shared" ca="1" si="26"/>
        <v>0</v>
      </c>
      <c r="AY110" s="22">
        <v>31017</v>
      </c>
      <c r="AZ110">
        <v>358.5</v>
      </c>
      <c r="BA110">
        <f t="shared" ca="1" si="20"/>
        <v>1</v>
      </c>
    </row>
    <row r="111" spans="1:53" x14ac:dyDescent="0.25">
      <c r="A111" t="str">
        <f t="shared" si="18"/>
        <v>19851</v>
      </c>
      <c r="B111">
        <f t="shared" si="21"/>
        <v>1985</v>
      </c>
      <c r="C111">
        <f t="shared" si="22"/>
        <v>1</v>
      </c>
      <c r="D111">
        <f t="shared" si="27"/>
        <v>106</v>
      </c>
      <c r="E111" s="64">
        <v>2603</v>
      </c>
      <c r="F111" s="64">
        <v>2085</v>
      </c>
      <c r="G111" s="2">
        <f>G102</f>
        <v>0.7</v>
      </c>
      <c r="J111" s="32">
        <f t="shared" si="31"/>
        <v>1.0140241527074405</v>
      </c>
      <c r="K111" s="32">
        <f t="shared" si="32"/>
        <v>1.0067600193143409</v>
      </c>
      <c r="L111" s="63"/>
      <c r="M111" s="63"/>
      <c r="N111" s="63"/>
      <c r="O111"/>
      <c r="P111" s="63"/>
      <c r="Q111" s="63"/>
      <c r="R111" s="63"/>
      <c r="S111"/>
      <c r="T111" s="63"/>
      <c r="U111" s="63"/>
      <c r="V111" s="63"/>
      <c r="X111" s="63"/>
      <c r="Y111" s="63"/>
      <c r="Z111" s="63"/>
      <c r="AA111"/>
      <c r="AB111" s="63"/>
      <c r="AC111" s="63"/>
      <c r="AD111" s="63"/>
      <c r="AN111" s="106" t="str">
        <f t="shared" ca="1" si="28"/>
        <v/>
      </c>
      <c r="AP111" s="106" t="str">
        <f t="shared" ca="1" si="29"/>
        <v/>
      </c>
      <c r="AR111" t="str">
        <f t="shared" si="19"/>
        <v>19851</v>
      </c>
      <c r="AS111">
        <f t="shared" si="30"/>
        <v>106</v>
      </c>
      <c r="AT111">
        <f t="shared" ca="1" si="23"/>
        <v>2603</v>
      </c>
      <c r="AU111">
        <f t="shared" ca="1" si="24"/>
        <v>2085</v>
      </c>
      <c r="AV111">
        <f t="shared" ca="1" si="25"/>
        <v>0.7</v>
      </c>
      <c r="AW111">
        <f t="shared" ca="1" si="26"/>
        <v>0</v>
      </c>
      <c r="AY111" s="22">
        <v>31048</v>
      </c>
      <c r="AZ111">
        <v>359.8</v>
      </c>
      <c r="BA111">
        <f t="shared" ca="1" si="20"/>
        <v>1</v>
      </c>
    </row>
    <row r="112" spans="1:53" x14ac:dyDescent="0.25">
      <c r="A112" t="str">
        <f t="shared" si="18"/>
        <v>19852</v>
      </c>
      <c r="B112">
        <f t="shared" si="21"/>
        <v>1985</v>
      </c>
      <c r="C112">
        <f t="shared" si="22"/>
        <v>2</v>
      </c>
      <c r="D112">
        <f t="shared" si="27"/>
        <v>107</v>
      </c>
      <c r="E112" s="64">
        <v>2619</v>
      </c>
      <c r="F112" s="64">
        <v>2098</v>
      </c>
      <c r="G112" s="2">
        <f>G102</f>
        <v>0.7</v>
      </c>
      <c r="J112" s="32">
        <f t="shared" si="31"/>
        <v>1.0061467537456781</v>
      </c>
      <c r="K112" s="32">
        <f t="shared" si="32"/>
        <v>1.0062350119904078</v>
      </c>
      <c r="L112" s="63"/>
      <c r="M112" s="63"/>
      <c r="N112" s="63"/>
      <c r="O112"/>
      <c r="P112" s="63"/>
      <c r="Q112" s="63"/>
      <c r="R112" s="63"/>
      <c r="S112"/>
      <c r="T112" s="63"/>
      <c r="U112" s="63"/>
      <c r="V112" s="63"/>
      <c r="X112" s="63"/>
      <c r="Y112" s="63"/>
      <c r="Z112" s="63"/>
      <c r="AA112"/>
      <c r="AB112" s="63"/>
      <c r="AC112" s="63"/>
      <c r="AD112" s="63"/>
      <c r="AN112" s="106" t="str">
        <f t="shared" ca="1" si="28"/>
        <v/>
      </c>
      <c r="AP112" s="106" t="str">
        <f t="shared" ca="1" si="29"/>
        <v/>
      </c>
      <c r="AR112" t="str">
        <f t="shared" si="19"/>
        <v>19852</v>
      </c>
      <c r="AS112">
        <f t="shared" si="30"/>
        <v>107</v>
      </c>
      <c r="AT112">
        <f t="shared" ca="1" si="23"/>
        <v>2619</v>
      </c>
      <c r="AU112">
        <f t="shared" ca="1" si="24"/>
        <v>2098</v>
      </c>
      <c r="AV112">
        <f t="shared" ca="1" si="25"/>
        <v>0.7</v>
      </c>
      <c r="AW112">
        <f t="shared" ca="1" si="26"/>
        <v>0</v>
      </c>
      <c r="AY112" s="22">
        <v>31079</v>
      </c>
      <c r="AZ112">
        <v>362.7</v>
      </c>
      <c r="BA112">
        <f t="shared" ca="1" si="20"/>
        <v>1</v>
      </c>
    </row>
    <row r="113" spans="1:53" x14ac:dyDescent="0.25">
      <c r="A113" t="str">
        <f t="shared" si="18"/>
        <v>19853</v>
      </c>
      <c r="B113">
        <f t="shared" si="21"/>
        <v>1985</v>
      </c>
      <c r="C113">
        <f t="shared" si="22"/>
        <v>3</v>
      </c>
      <c r="D113">
        <f t="shared" si="27"/>
        <v>108</v>
      </c>
      <c r="E113" s="64">
        <v>2624</v>
      </c>
      <c r="F113" s="64">
        <v>2113</v>
      </c>
      <c r="G113" s="2">
        <f>G102</f>
        <v>0.7</v>
      </c>
      <c r="J113" s="32">
        <f t="shared" si="31"/>
        <v>1.0019091256204657</v>
      </c>
      <c r="K113" s="32">
        <f t="shared" si="32"/>
        <v>1.0071496663489037</v>
      </c>
      <c r="L113" s="63"/>
      <c r="M113" s="63"/>
      <c r="N113" s="63"/>
      <c r="O113"/>
      <c r="P113" s="63"/>
      <c r="Q113" s="63"/>
      <c r="R113" s="63"/>
      <c r="S113"/>
      <c r="T113" s="63"/>
      <c r="U113" s="63"/>
      <c r="V113" s="63"/>
      <c r="X113" s="63"/>
      <c r="Y113" s="63"/>
      <c r="Z113" s="63"/>
      <c r="AA113"/>
      <c r="AB113" s="63"/>
      <c r="AC113" s="63"/>
      <c r="AD113" s="63"/>
      <c r="AN113" s="106" t="str">
        <f t="shared" ca="1" si="28"/>
        <v/>
      </c>
      <c r="AP113" s="106" t="str">
        <f t="shared" ca="1" si="29"/>
        <v/>
      </c>
      <c r="AR113" t="str">
        <f t="shared" si="19"/>
        <v>19853</v>
      </c>
      <c r="AS113">
        <f t="shared" si="30"/>
        <v>108</v>
      </c>
      <c r="AT113">
        <f t="shared" ca="1" si="23"/>
        <v>2624</v>
      </c>
      <c r="AU113">
        <f t="shared" ca="1" si="24"/>
        <v>2113</v>
      </c>
      <c r="AV113">
        <f t="shared" ca="1" si="25"/>
        <v>0.7</v>
      </c>
      <c r="AW113">
        <f t="shared" ca="1" si="26"/>
        <v>0</v>
      </c>
      <c r="AY113" s="22">
        <v>31107</v>
      </c>
      <c r="AZ113">
        <v>366.1</v>
      </c>
      <c r="BA113">
        <f t="shared" ca="1" si="20"/>
        <v>1</v>
      </c>
    </row>
    <row r="114" spans="1:53" x14ac:dyDescent="0.25">
      <c r="A114" t="str">
        <f t="shared" si="18"/>
        <v>19854</v>
      </c>
      <c r="B114">
        <f t="shared" si="21"/>
        <v>1985</v>
      </c>
      <c r="C114">
        <f t="shared" si="22"/>
        <v>4</v>
      </c>
      <c r="D114">
        <f t="shared" si="27"/>
        <v>109</v>
      </c>
      <c r="E114" s="64">
        <v>2680</v>
      </c>
      <c r="F114" s="64">
        <v>2128</v>
      </c>
      <c r="G114" s="2">
        <v>0.7</v>
      </c>
      <c r="J114" s="32">
        <f t="shared" si="31"/>
        <v>1.0213414634146341</v>
      </c>
      <c r="K114" s="32">
        <f t="shared" si="32"/>
        <v>1.0070989115002367</v>
      </c>
      <c r="L114" s="63"/>
      <c r="M114" s="63"/>
      <c r="N114" s="63"/>
      <c r="O114"/>
      <c r="P114" s="63"/>
      <c r="Q114" s="63"/>
      <c r="R114" s="63"/>
      <c r="S114"/>
      <c r="T114" s="63"/>
      <c r="U114" s="63"/>
      <c r="V114" s="63"/>
      <c r="X114" s="63"/>
      <c r="Y114" s="63"/>
      <c r="Z114" s="63"/>
      <c r="AA114"/>
      <c r="AB114" s="63"/>
      <c r="AC114" s="63"/>
      <c r="AD114" s="63"/>
      <c r="AN114" s="106" t="str">
        <f t="shared" ca="1" si="28"/>
        <v/>
      </c>
      <c r="AP114" s="106" t="str">
        <f t="shared" ca="1" si="29"/>
        <v/>
      </c>
      <c r="AR114" t="str">
        <f t="shared" si="19"/>
        <v>19854</v>
      </c>
      <c r="AS114">
        <f t="shared" si="30"/>
        <v>109</v>
      </c>
      <c r="AT114">
        <f t="shared" ca="1" si="23"/>
        <v>2680</v>
      </c>
      <c r="AU114">
        <f t="shared" ca="1" si="24"/>
        <v>2128</v>
      </c>
      <c r="AV114">
        <f t="shared" ca="1" si="25"/>
        <v>0.7</v>
      </c>
      <c r="AW114">
        <f t="shared" ca="1" si="26"/>
        <v>0</v>
      </c>
      <c r="AY114" s="22">
        <v>31138</v>
      </c>
      <c r="AZ114">
        <v>373.9</v>
      </c>
      <c r="BA114">
        <f t="shared" ca="1" si="20"/>
        <v>1</v>
      </c>
    </row>
    <row r="115" spans="1:53" x14ac:dyDescent="0.25">
      <c r="A115" t="str">
        <f t="shared" si="18"/>
        <v>19855</v>
      </c>
      <c r="B115">
        <f t="shared" si="21"/>
        <v>1985</v>
      </c>
      <c r="C115">
        <f t="shared" si="22"/>
        <v>5</v>
      </c>
      <c r="D115">
        <f t="shared" si="27"/>
        <v>110</v>
      </c>
      <c r="E115" s="64">
        <v>2670</v>
      </c>
      <c r="F115" s="64">
        <v>2143</v>
      </c>
      <c r="G115" s="2">
        <f>G114</f>
        <v>0.7</v>
      </c>
      <c r="J115" s="32">
        <f t="shared" si="31"/>
        <v>0.99626865671641796</v>
      </c>
      <c r="K115" s="32">
        <f t="shared" si="32"/>
        <v>1.0070488721804511</v>
      </c>
      <c r="L115" s="63"/>
      <c r="M115" s="63"/>
      <c r="N115" s="63"/>
      <c r="O115"/>
      <c r="P115" s="63"/>
      <c r="Q115" s="63"/>
      <c r="R115" s="63"/>
      <c r="S115"/>
      <c r="T115" s="63"/>
      <c r="U115" s="63"/>
      <c r="V115" s="63"/>
      <c r="X115" s="63"/>
      <c r="Y115" s="63"/>
      <c r="Z115" s="63"/>
      <c r="AA115"/>
      <c r="AB115" s="63"/>
      <c r="AC115" s="63"/>
      <c r="AD115" s="63"/>
      <c r="AN115" s="106" t="str">
        <f t="shared" ca="1" si="28"/>
        <v/>
      </c>
      <c r="AP115" s="106" t="str">
        <f t="shared" ca="1" si="29"/>
        <v/>
      </c>
      <c r="AR115" t="str">
        <f t="shared" si="19"/>
        <v>19855</v>
      </c>
      <c r="AS115">
        <f t="shared" si="30"/>
        <v>110</v>
      </c>
      <c r="AT115">
        <f t="shared" ca="1" si="23"/>
        <v>2670</v>
      </c>
      <c r="AU115">
        <f t="shared" ca="1" si="24"/>
        <v>2143</v>
      </c>
      <c r="AV115">
        <f t="shared" ca="1" si="25"/>
        <v>0.7</v>
      </c>
      <c r="AW115">
        <f t="shared" ca="1" si="26"/>
        <v>0</v>
      </c>
      <c r="AY115" s="22">
        <v>31168</v>
      </c>
      <c r="AZ115">
        <v>375.6</v>
      </c>
      <c r="BA115">
        <f t="shared" ca="1" si="20"/>
        <v>1</v>
      </c>
    </row>
    <row r="116" spans="1:53" x14ac:dyDescent="0.25">
      <c r="A116" t="str">
        <f t="shared" si="18"/>
        <v>19856</v>
      </c>
      <c r="B116">
        <f t="shared" si="21"/>
        <v>1985</v>
      </c>
      <c r="C116">
        <f t="shared" si="22"/>
        <v>6</v>
      </c>
      <c r="D116">
        <f t="shared" si="27"/>
        <v>111</v>
      </c>
      <c r="E116" s="64">
        <v>2691</v>
      </c>
      <c r="F116" s="64">
        <v>2158</v>
      </c>
      <c r="G116" s="2">
        <f>G114</f>
        <v>0.7</v>
      </c>
      <c r="J116" s="32">
        <f t="shared" si="31"/>
        <v>1.0078651685393258</v>
      </c>
      <c r="K116" s="32">
        <f t="shared" si="32"/>
        <v>1.0069995333644424</v>
      </c>
      <c r="L116" s="63"/>
      <c r="M116" s="63"/>
      <c r="N116" s="63"/>
      <c r="O116"/>
      <c r="P116" s="63"/>
      <c r="Q116" s="63"/>
      <c r="R116" s="63"/>
      <c r="S116"/>
      <c r="T116" s="63"/>
      <c r="U116" s="63"/>
      <c r="V116" s="63"/>
      <c r="X116" s="63"/>
      <c r="Y116" s="63"/>
      <c r="Z116" s="63"/>
      <c r="AA116"/>
      <c r="AB116" s="63"/>
      <c r="AC116" s="63"/>
      <c r="AD116" s="63"/>
      <c r="AN116" s="106" t="str">
        <f t="shared" ca="1" si="28"/>
        <v/>
      </c>
      <c r="AP116" s="106" t="str">
        <f t="shared" ca="1" si="29"/>
        <v/>
      </c>
      <c r="AR116" t="str">
        <f t="shared" si="19"/>
        <v>19856</v>
      </c>
      <c r="AS116">
        <f t="shared" si="30"/>
        <v>111</v>
      </c>
      <c r="AT116">
        <f t="shared" ca="1" si="23"/>
        <v>2691</v>
      </c>
      <c r="AU116">
        <f t="shared" ca="1" si="24"/>
        <v>2158</v>
      </c>
      <c r="AV116">
        <f t="shared" ca="1" si="25"/>
        <v>0.7</v>
      </c>
      <c r="AW116">
        <f t="shared" ca="1" si="26"/>
        <v>0</v>
      </c>
      <c r="AY116" s="22">
        <v>31199</v>
      </c>
      <c r="AZ116">
        <v>376.4</v>
      </c>
      <c r="BA116">
        <f t="shared" ca="1" si="20"/>
        <v>1</v>
      </c>
    </row>
    <row r="117" spans="1:53" x14ac:dyDescent="0.25">
      <c r="A117" t="str">
        <f t="shared" si="18"/>
        <v>19857</v>
      </c>
      <c r="B117">
        <f t="shared" si="21"/>
        <v>1985</v>
      </c>
      <c r="C117">
        <f t="shared" si="22"/>
        <v>7</v>
      </c>
      <c r="D117">
        <f t="shared" si="27"/>
        <v>112</v>
      </c>
      <c r="E117" s="64">
        <v>2722</v>
      </c>
      <c r="F117" s="64">
        <v>2174</v>
      </c>
      <c r="G117" s="2">
        <f>G114</f>
        <v>0.7</v>
      </c>
      <c r="J117" s="32">
        <f t="shared" si="31"/>
        <v>1.0115198810850985</v>
      </c>
      <c r="K117" s="32">
        <f t="shared" si="32"/>
        <v>1.0074142724745134</v>
      </c>
      <c r="L117" s="63"/>
      <c r="M117" s="63"/>
      <c r="N117" s="63"/>
      <c r="O117"/>
      <c r="P117" s="63"/>
      <c r="Q117" s="63"/>
      <c r="R117" s="63"/>
      <c r="S117"/>
      <c r="T117" s="63"/>
      <c r="U117" s="63"/>
      <c r="V117" s="63"/>
      <c r="X117" s="63"/>
      <c r="Y117" s="63"/>
      <c r="Z117" s="63"/>
      <c r="AA117"/>
      <c r="AB117" s="63"/>
      <c r="AC117" s="63"/>
      <c r="AD117" s="63"/>
      <c r="AN117" s="106" t="str">
        <f t="shared" ca="1" si="28"/>
        <v/>
      </c>
      <c r="AP117" s="106" t="str">
        <f t="shared" ca="1" si="29"/>
        <v/>
      </c>
      <c r="AR117" t="str">
        <f t="shared" si="19"/>
        <v>19857</v>
      </c>
      <c r="AS117">
        <f t="shared" si="30"/>
        <v>112</v>
      </c>
      <c r="AT117">
        <f t="shared" ca="1" si="23"/>
        <v>2722</v>
      </c>
      <c r="AU117">
        <f t="shared" ca="1" si="24"/>
        <v>2174</v>
      </c>
      <c r="AV117">
        <f t="shared" ca="1" si="25"/>
        <v>0.7</v>
      </c>
      <c r="AW117">
        <f t="shared" ca="1" si="26"/>
        <v>0</v>
      </c>
      <c r="AY117" s="22">
        <v>31229</v>
      </c>
      <c r="AZ117">
        <v>375.7</v>
      </c>
      <c r="BA117">
        <f t="shared" ca="1" si="20"/>
        <v>1</v>
      </c>
    </row>
    <row r="118" spans="1:53" x14ac:dyDescent="0.25">
      <c r="A118" t="str">
        <f t="shared" si="18"/>
        <v>19858</v>
      </c>
      <c r="B118">
        <f t="shared" si="21"/>
        <v>1985</v>
      </c>
      <c r="C118">
        <f t="shared" si="22"/>
        <v>8</v>
      </c>
      <c r="D118">
        <f t="shared" si="27"/>
        <v>113</v>
      </c>
      <c r="E118" s="64">
        <v>2727</v>
      </c>
      <c r="F118" s="64">
        <v>2189</v>
      </c>
      <c r="G118" s="2">
        <f>G114</f>
        <v>0.7</v>
      </c>
      <c r="J118" s="32">
        <f t="shared" si="31"/>
        <v>1.0018368846436443</v>
      </c>
      <c r="K118" s="32">
        <f t="shared" si="32"/>
        <v>1.0068997240110396</v>
      </c>
      <c r="L118" s="63"/>
      <c r="M118" s="63"/>
      <c r="N118" s="63"/>
      <c r="O118"/>
      <c r="P118" s="63"/>
      <c r="Q118" s="63"/>
      <c r="R118" s="63"/>
      <c r="S118"/>
      <c r="T118" s="63"/>
      <c r="U118" s="63"/>
      <c r="V118" s="63"/>
      <c r="X118" s="63"/>
      <c r="Y118" s="63"/>
      <c r="Z118" s="63"/>
      <c r="AA118"/>
      <c r="AB118" s="63"/>
      <c r="AC118" s="63"/>
      <c r="AD118" s="63"/>
      <c r="AN118" s="106" t="str">
        <f t="shared" ca="1" si="28"/>
        <v/>
      </c>
      <c r="AP118" s="106" t="str">
        <f t="shared" ca="1" si="29"/>
        <v/>
      </c>
      <c r="AR118" t="str">
        <f t="shared" si="19"/>
        <v>19858</v>
      </c>
      <c r="AS118">
        <f t="shared" si="30"/>
        <v>113</v>
      </c>
      <c r="AT118">
        <f t="shared" ca="1" si="23"/>
        <v>2727</v>
      </c>
      <c r="AU118">
        <f t="shared" ca="1" si="24"/>
        <v>2189</v>
      </c>
      <c r="AV118">
        <f t="shared" ca="1" si="25"/>
        <v>0.7</v>
      </c>
      <c r="AW118">
        <f t="shared" ca="1" si="26"/>
        <v>0</v>
      </c>
      <c r="AY118" s="22">
        <v>31260</v>
      </c>
      <c r="AZ118">
        <v>376.7</v>
      </c>
      <c r="BA118">
        <f t="shared" ca="1" si="20"/>
        <v>1</v>
      </c>
    </row>
    <row r="119" spans="1:53" x14ac:dyDescent="0.25">
      <c r="A119" t="str">
        <f t="shared" si="18"/>
        <v>19859</v>
      </c>
      <c r="B119">
        <f t="shared" si="21"/>
        <v>1985</v>
      </c>
      <c r="C119">
        <f t="shared" si="22"/>
        <v>9</v>
      </c>
      <c r="D119">
        <f t="shared" si="27"/>
        <v>114</v>
      </c>
      <c r="E119" s="64">
        <v>2778</v>
      </c>
      <c r="F119" s="64">
        <v>2204</v>
      </c>
      <c r="G119" s="2">
        <f>G114</f>
        <v>0.7</v>
      </c>
      <c r="J119" s="32">
        <f t="shared" si="31"/>
        <v>1.0187018701870187</v>
      </c>
      <c r="K119" s="32">
        <f t="shared" si="32"/>
        <v>1.0068524440383737</v>
      </c>
      <c r="L119" s="63"/>
      <c r="M119" s="63"/>
      <c r="N119" s="63"/>
      <c r="O119"/>
      <c r="P119" s="63"/>
      <c r="Q119" s="63"/>
      <c r="R119" s="63"/>
      <c r="S119"/>
      <c r="T119" s="63"/>
      <c r="U119" s="63"/>
      <c r="V119" s="63"/>
      <c r="X119" s="63"/>
      <c r="Y119" s="63"/>
      <c r="Z119" s="63"/>
      <c r="AA119"/>
      <c r="AB119" s="63"/>
      <c r="AC119" s="63"/>
      <c r="AD119" s="63"/>
      <c r="AN119" s="106" t="str">
        <f t="shared" ca="1" si="28"/>
        <v/>
      </c>
      <c r="AP119" s="106" t="str">
        <f t="shared" ca="1" si="29"/>
        <v/>
      </c>
      <c r="AR119" t="str">
        <f t="shared" si="19"/>
        <v>19859</v>
      </c>
      <c r="AS119">
        <f t="shared" si="30"/>
        <v>114</v>
      </c>
      <c r="AT119">
        <f t="shared" ca="1" si="23"/>
        <v>2778</v>
      </c>
      <c r="AU119">
        <f t="shared" ca="1" si="24"/>
        <v>2204</v>
      </c>
      <c r="AV119">
        <f t="shared" ca="1" si="25"/>
        <v>0.7</v>
      </c>
      <c r="AW119">
        <f t="shared" ca="1" si="26"/>
        <v>0</v>
      </c>
      <c r="AY119" s="22">
        <v>31291</v>
      </c>
      <c r="AZ119">
        <v>376.5</v>
      </c>
      <c r="BA119">
        <f t="shared" ca="1" si="20"/>
        <v>1</v>
      </c>
    </row>
    <row r="120" spans="1:53" x14ac:dyDescent="0.25">
      <c r="A120" t="str">
        <f t="shared" si="18"/>
        <v>198510</v>
      </c>
      <c r="B120">
        <f t="shared" si="21"/>
        <v>1985</v>
      </c>
      <c r="C120">
        <f t="shared" si="22"/>
        <v>10</v>
      </c>
      <c r="D120">
        <f t="shared" si="27"/>
        <v>115</v>
      </c>
      <c r="E120" s="64">
        <v>2753</v>
      </c>
      <c r="F120" s="64">
        <v>2219</v>
      </c>
      <c r="G120" s="2">
        <f>G114</f>
        <v>0.7</v>
      </c>
      <c r="J120" s="32">
        <f t="shared" si="31"/>
        <v>0.99100071994240457</v>
      </c>
      <c r="K120" s="32">
        <f t="shared" si="32"/>
        <v>1.0068058076225046</v>
      </c>
      <c r="L120" s="63"/>
      <c r="M120" s="63"/>
      <c r="N120" s="63"/>
      <c r="O120"/>
      <c r="P120" s="63"/>
      <c r="Q120" s="63"/>
      <c r="R120" s="63"/>
      <c r="S120"/>
      <c r="T120" s="63"/>
      <c r="U120" s="63"/>
      <c r="V120" s="63"/>
      <c r="X120" s="63"/>
      <c r="Y120" s="63"/>
      <c r="Z120" s="63"/>
      <c r="AA120"/>
      <c r="AB120" s="63"/>
      <c r="AC120" s="63"/>
      <c r="AD120" s="63"/>
      <c r="AN120" s="106" t="str">
        <f t="shared" ca="1" si="28"/>
        <v/>
      </c>
      <c r="AP120" s="106" t="str">
        <f t="shared" ca="1" si="29"/>
        <v/>
      </c>
      <c r="AR120" t="str">
        <f t="shared" si="19"/>
        <v>198510</v>
      </c>
      <c r="AS120">
        <f t="shared" si="30"/>
        <v>115</v>
      </c>
      <c r="AT120">
        <f t="shared" ca="1" si="23"/>
        <v>2753</v>
      </c>
      <c r="AU120">
        <f t="shared" ca="1" si="24"/>
        <v>2219</v>
      </c>
      <c r="AV120">
        <f t="shared" ca="1" si="25"/>
        <v>0.7</v>
      </c>
      <c r="AW120">
        <f t="shared" ca="1" si="26"/>
        <v>0</v>
      </c>
      <c r="AY120" s="22">
        <v>31321</v>
      </c>
      <c r="AZ120">
        <v>377.1</v>
      </c>
      <c r="BA120">
        <f t="shared" ca="1" si="20"/>
        <v>1</v>
      </c>
    </row>
    <row r="121" spans="1:53" x14ac:dyDescent="0.25">
      <c r="A121" t="str">
        <f t="shared" si="18"/>
        <v>198511</v>
      </c>
      <c r="B121">
        <f t="shared" si="21"/>
        <v>1985</v>
      </c>
      <c r="C121">
        <f t="shared" si="22"/>
        <v>11</v>
      </c>
      <c r="D121">
        <f t="shared" si="27"/>
        <v>116</v>
      </c>
      <c r="E121" s="64">
        <v>2778</v>
      </c>
      <c r="F121" s="64">
        <v>2232</v>
      </c>
      <c r="G121" s="2">
        <f>G114</f>
        <v>0.7</v>
      </c>
      <c r="J121" s="32">
        <f t="shared" si="31"/>
        <v>1.0090810025426806</v>
      </c>
      <c r="K121" s="32">
        <f t="shared" si="32"/>
        <v>1.0058584948174853</v>
      </c>
      <c r="L121" s="63"/>
      <c r="M121" s="63"/>
      <c r="N121" s="63"/>
      <c r="O121"/>
      <c r="P121" s="63"/>
      <c r="Q121" s="63"/>
      <c r="R121" s="63"/>
      <c r="S121"/>
      <c r="T121" s="63"/>
      <c r="U121" s="63"/>
      <c r="V121" s="63"/>
      <c r="X121" s="63"/>
      <c r="Y121" s="63"/>
      <c r="Z121" s="63"/>
      <c r="AA121"/>
      <c r="AB121" s="63"/>
      <c r="AC121" s="63"/>
      <c r="AD121" s="63"/>
      <c r="AN121" s="106" t="str">
        <f t="shared" ca="1" si="28"/>
        <v/>
      </c>
      <c r="AP121" s="106" t="str">
        <f t="shared" ca="1" si="29"/>
        <v/>
      </c>
      <c r="AR121" t="str">
        <f t="shared" si="19"/>
        <v>198511</v>
      </c>
      <c r="AS121">
        <f t="shared" si="30"/>
        <v>116</v>
      </c>
      <c r="AT121">
        <f t="shared" ca="1" si="23"/>
        <v>2778</v>
      </c>
      <c r="AU121">
        <f t="shared" ca="1" si="24"/>
        <v>2232</v>
      </c>
      <c r="AV121">
        <f t="shared" ca="1" si="25"/>
        <v>0.7</v>
      </c>
      <c r="AW121">
        <f t="shared" ca="1" si="26"/>
        <v>0</v>
      </c>
      <c r="AY121" s="22">
        <v>31352</v>
      </c>
      <c r="AZ121">
        <v>378.4</v>
      </c>
      <c r="BA121">
        <f t="shared" ca="1" si="20"/>
        <v>1</v>
      </c>
    </row>
    <row r="122" spans="1:53" x14ac:dyDescent="0.25">
      <c r="A122" t="str">
        <f t="shared" si="18"/>
        <v>198512</v>
      </c>
      <c r="B122">
        <f t="shared" si="21"/>
        <v>1985</v>
      </c>
      <c r="C122">
        <f t="shared" si="22"/>
        <v>12</v>
      </c>
      <c r="D122">
        <f t="shared" si="27"/>
        <v>117</v>
      </c>
      <c r="E122" s="64">
        <v>2794</v>
      </c>
      <c r="F122" s="64">
        <v>2247</v>
      </c>
      <c r="G122" s="2">
        <f>G114</f>
        <v>0.7</v>
      </c>
      <c r="J122" s="32">
        <f t="shared" si="31"/>
        <v>1.005759539236861</v>
      </c>
      <c r="K122" s="32">
        <f t="shared" si="32"/>
        <v>1.006720430107527</v>
      </c>
      <c r="L122" s="63"/>
      <c r="M122" s="63"/>
      <c r="N122" s="63"/>
      <c r="O122"/>
      <c r="P122" s="63"/>
      <c r="Q122" s="63"/>
      <c r="R122" s="63"/>
      <c r="S122"/>
      <c r="T122" s="63"/>
      <c r="U122" s="63"/>
      <c r="V122" s="63"/>
      <c r="X122" s="63"/>
      <c r="Y122" s="63"/>
      <c r="Z122" s="63"/>
      <c r="AA122"/>
      <c r="AB122" s="63"/>
      <c r="AC122" s="63"/>
      <c r="AD122" s="63"/>
      <c r="AN122" s="106" t="str">
        <f t="shared" ca="1" si="28"/>
        <v/>
      </c>
      <c r="AP122" s="106" t="str">
        <f t="shared" ca="1" si="29"/>
        <v/>
      </c>
      <c r="AR122" t="str">
        <f t="shared" si="19"/>
        <v>198512</v>
      </c>
      <c r="AS122">
        <f t="shared" si="30"/>
        <v>117</v>
      </c>
      <c r="AT122">
        <f t="shared" ca="1" si="23"/>
        <v>2794</v>
      </c>
      <c r="AU122">
        <f t="shared" ca="1" si="24"/>
        <v>2247</v>
      </c>
      <c r="AV122">
        <f t="shared" ca="1" si="25"/>
        <v>0.7</v>
      </c>
      <c r="AW122">
        <f t="shared" ca="1" si="26"/>
        <v>0</v>
      </c>
      <c r="AY122" s="22">
        <v>31382</v>
      </c>
      <c r="AZ122">
        <v>378.9</v>
      </c>
      <c r="BA122">
        <f t="shared" ca="1" si="20"/>
        <v>1</v>
      </c>
    </row>
    <row r="123" spans="1:53" x14ac:dyDescent="0.25">
      <c r="A123" t="str">
        <f t="shared" si="18"/>
        <v>19861</v>
      </c>
      <c r="B123">
        <f t="shared" si="21"/>
        <v>1986</v>
      </c>
      <c r="C123">
        <f t="shared" si="22"/>
        <v>1</v>
      </c>
      <c r="D123">
        <f t="shared" si="27"/>
        <v>118</v>
      </c>
      <c r="E123" s="64">
        <v>2820</v>
      </c>
      <c r="F123" s="64">
        <v>2261</v>
      </c>
      <c r="G123" s="2">
        <f>G114</f>
        <v>0.7</v>
      </c>
      <c r="J123" s="32">
        <f t="shared" si="31"/>
        <v>1.0093056549749464</v>
      </c>
      <c r="K123" s="32">
        <f t="shared" si="32"/>
        <v>1.0062305295950156</v>
      </c>
      <c r="L123" s="63"/>
      <c r="M123" s="63"/>
      <c r="N123" s="63"/>
      <c r="O123"/>
      <c r="P123" s="63"/>
      <c r="Q123" s="63"/>
      <c r="R123" s="63"/>
      <c r="S123"/>
      <c r="T123" s="63"/>
      <c r="U123" s="63"/>
      <c r="V123" s="63"/>
      <c r="X123" s="63"/>
      <c r="Y123" s="63"/>
      <c r="Z123" s="63"/>
      <c r="AA123"/>
      <c r="AB123" s="63"/>
      <c r="AC123" s="63"/>
      <c r="AD123" s="63"/>
      <c r="AN123" s="106" t="str">
        <f t="shared" ca="1" si="28"/>
        <v/>
      </c>
      <c r="AP123" s="106" t="str">
        <f t="shared" ca="1" si="29"/>
        <v/>
      </c>
      <c r="AR123" t="str">
        <f t="shared" si="19"/>
        <v>19861</v>
      </c>
      <c r="AS123">
        <f t="shared" si="30"/>
        <v>118</v>
      </c>
      <c r="AT123">
        <f t="shared" ca="1" si="23"/>
        <v>2820</v>
      </c>
      <c r="AU123">
        <f t="shared" ca="1" si="24"/>
        <v>2261</v>
      </c>
      <c r="AV123">
        <f t="shared" ca="1" si="25"/>
        <v>0.7</v>
      </c>
      <c r="AW123">
        <f t="shared" ca="1" si="26"/>
        <v>0</v>
      </c>
      <c r="AY123" s="22">
        <v>31413</v>
      </c>
      <c r="AZ123">
        <v>379.7</v>
      </c>
      <c r="BA123">
        <f t="shared" ca="1" si="20"/>
        <v>1</v>
      </c>
    </row>
    <row r="124" spans="1:53" x14ac:dyDescent="0.25">
      <c r="A124" t="str">
        <f t="shared" si="18"/>
        <v>19862</v>
      </c>
      <c r="B124">
        <f t="shared" si="21"/>
        <v>1986</v>
      </c>
      <c r="C124">
        <f t="shared" si="22"/>
        <v>2</v>
      </c>
      <c r="D124">
        <f t="shared" si="27"/>
        <v>119</v>
      </c>
      <c r="E124" s="64">
        <v>2835</v>
      </c>
      <c r="F124" s="64">
        <v>2274</v>
      </c>
      <c r="G124" s="2">
        <f>G114</f>
        <v>0.7</v>
      </c>
      <c r="J124" s="32">
        <f t="shared" si="31"/>
        <v>1.0053191489361701</v>
      </c>
      <c r="K124" s="32">
        <f t="shared" si="32"/>
        <v>1.005749668288368</v>
      </c>
      <c r="L124" s="63"/>
      <c r="M124" s="63"/>
      <c r="N124" s="63"/>
      <c r="O124"/>
      <c r="P124" s="63"/>
      <c r="Q124" s="63"/>
      <c r="R124" s="63"/>
      <c r="S124"/>
      <c r="T124" s="63"/>
      <c r="U124" s="63"/>
      <c r="V124" s="63"/>
      <c r="X124" s="63"/>
      <c r="Y124" s="63"/>
      <c r="Z124" s="63"/>
      <c r="AA124"/>
      <c r="AB124" s="63"/>
      <c r="AC124" s="63"/>
      <c r="AD124" s="63"/>
      <c r="AN124" s="106" t="str">
        <f t="shared" ca="1" si="28"/>
        <v/>
      </c>
      <c r="AP124" s="106" t="str">
        <f t="shared" ca="1" si="29"/>
        <v/>
      </c>
      <c r="AR124" t="str">
        <f t="shared" si="19"/>
        <v>19862</v>
      </c>
      <c r="AS124">
        <f t="shared" si="30"/>
        <v>119</v>
      </c>
      <c r="AT124">
        <f t="shared" ca="1" si="23"/>
        <v>2835</v>
      </c>
      <c r="AU124">
        <f t="shared" ca="1" si="24"/>
        <v>2274</v>
      </c>
      <c r="AV124">
        <f t="shared" ca="1" si="25"/>
        <v>0.7</v>
      </c>
      <c r="AW124">
        <f t="shared" ca="1" si="26"/>
        <v>0</v>
      </c>
      <c r="AY124" s="22">
        <v>31444</v>
      </c>
      <c r="AZ124">
        <v>381.1</v>
      </c>
      <c r="BA124">
        <f t="shared" ca="1" si="20"/>
        <v>1</v>
      </c>
    </row>
    <row r="125" spans="1:53" x14ac:dyDescent="0.25">
      <c r="A125" t="str">
        <f t="shared" si="18"/>
        <v>19863</v>
      </c>
      <c r="B125">
        <f t="shared" si="21"/>
        <v>1986</v>
      </c>
      <c r="C125">
        <f t="shared" si="22"/>
        <v>3</v>
      </c>
      <c r="D125">
        <f t="shared" si="27"/>
        <v>120</v>
      </c>
      <c r="E125" s="64">
        <v>2845</v>
      </c>
      <c r="F125" s="64">
        <v>2289</v>
      </c>
      <c r="G125" s="2">
        <f>G114</f>
        <v>0.7</v>
      </c>
      <c r="J125" s="32">
        <f t="shared" si="31"/>
        <v>1.0035273368606703</v>
      </c>
      <c r="K125" s="32">
        <f t="shared" si="32"/>
        <v>1.0065963060686016</v>
      </c>
      <c r="L125" s="63"/>
      <c r="M125" s="63"/>
      <c r="N125" s="63"/>
      <c r="O125"/>
      <c r="P125" s="63"/>
      <c r="Q125" s="63"/>
      <c r="R125" s="63"/>
      <c r="S125"/>
      <c r="T125" s="63"/>
      <c r="U125" s="63"/>
      <c r="V125" s="63"/>
      <c r="X125" s="63"/>
      <c r="Y125" s="63"/>
      <c r="Z125" s="63"/>
      <c r="AA125"/>
      <c r="AB125" s="63"/>
      <c r="AC125" s="63"/>
      <c r="AD125" s="63"/>
      <c r="AN125" s="106" t="str">
        <f t="shared" ca="1" si="28"/>
        <v/>
      </c>
      <c r="AP125" s="106" t="str">
        <f t="shared" ca="1" si="29"/>
        <v/>
      </c>
      <c r="AR125" t="str">
        <f t="shared" si="19"/>
        <v>19863</v>
      </c>
      <c r="AS125">
        <f t="shared" si="30"/>
        <v>120</v>
      </c>
      <c r="AT125">
        <f t="shared" ca="1" si="23"/>
        <v>2845</v>
      </c>
      <c r="AU125">
        <f t="shared" ca="1" si="24"/>
        <v>2289</v>
      </c>
      <c r="AV125">
        <f t="shared" ca="1" si="25"/>
        <v>0.7</v>
      </c>
      <c r="AW125">
        <f t="shared" ca="1" si="26"/>
        <v>0</v>
      </c>
      <c r="AY125" s="22">
        <v>31472</v>
      </c>
      <c r="AZ125">
        <v>381.6</v>
      </c>
      <c r="BA125">
        <f t="shared" ca="1" si="20"/>
        <v>1</v>
      </c>
    </row>
    <row r="126" spans="1:53" x14ac:dyDescent="0.25">
      <c r="A126" t="str">
        <f t="shared" si="18"/>
        <v>19864</v>
      </c>
      <c r="B126">
        <f t="shared" si="21"/>
        <v>1986</v>
      </c>
      <c r="C126">
        <f t="shared" si="22"/>
        <v>4</v>
      </c>
      <c r="D126">
        <f t="shared" si="27"/>
        <v>121</v>
      </c>
      <c r="E126" s="64">
        <v>2907</v>
      </c>
      <c r="F126" s="64">
        <v>2303</v>
      </c>
      <c r="G126" s="2">
        <v>0.71</v>
      </c>
      <c r="J126" s="32">
        <f t="shared" si="31"/>
        <v>1.0217926186291739</v>
      </c>
      <c r="K126" s="32">
        <f t="shared" si="32"/>
        <v>1.0061162079510704</v>
      </c>
      <c r="L126" s="63"/>
      <c r="M126" s="63"/>
      <c r="N126" s="63"/>
      <c r="O126"/>
      <c r="P126" s="63"/>
      <c r="Q126" s="63"/>
      <c r="R126" s="63"/>
      <c r="S126"/>
      <c r="T126" s="63"/>
      <c r="U126" s="63"/>
      <c r="V126" s="63"/>
      <c r="X126" s="63"/>
      <c r="Y126" s="63"/>
      <c r="Z126" s="63"/>
      <c r="AA126"/>
      <c r="AB126" s="63"/>
      <c r="AC126" s="63"/>
      <c r="AD126" s="63"/>
      <c r="AN126" s="106" t="str">
        <f t="shared" ca="1" si="28"/>
        <v/>
      </c>
      <c r="AP126" s="106" t="str">
        <f t="shared" ca="1" si="29"/>
        <v/>
      </c>
      <c r="AR126" t="str">
        <f t="shared" si="19"/>
        <v>19864</v>
      </c>
      <c r="AS126">
        <f t="shared" si="30"/>
        <v>121</v>
      </c>
      <c r="AT126">
        <f t="shared" ca="1" si="23"/>
        <v>2907</v>
      </c>
      <c r="AU126">
        <f t="shared" ca="1" si="24"/>
        <v>2303</v>
      </c>
      <c r="AV126">
        <f t="shared" ca="1" si="25"/>
        <v>0.71</v>
      </c>
      <c r="AW126">
        <f t="shared" ca="1" si="26"/>
        <v>0</v>
      </c>
      <c r="AY126" s="22">
        <v>31503</v>
      </c>
      <c r="AZ126">
        <v>385.3</v>
      </c>
      <c r="BA126">
        <f t="shared" ca="1" si="20"/>
        <v>1</v>
      </c>
    </row>
    <row r="127" spans="1:53" x14ac:dyDescent="0.25">
      <c r="A127" t="str">
        <f t="shared" si="18"/>
        <v>19865</v>
      </c>
      <c r="B127">
        <f t="shared" si="21"/>
        <v>1986</v>
      </c>
      <c r="C127">
        <f t="shared" si="22"/>
        <v>5</v>
      </c>
      <c r="D127">
        <f t="shared" si="27"/>
        <v>122</v>
      </c>
      <c r="E127" s="64">
        <v>2871</v>
      </c>
      <c r="F127" s="64">
        <v>2318</v>
      </c>
      <c r="G127" s="2">
        <f>G126</f>
        <v>0.71</v>
      </c>
      <c r="J127" s="32">
        <f t="shared" si="31"/>
        <v>0.9876160990712074</v>
      </c>
      <c r="K127" s="32">
        <f t="shared" si="32"/>
        <v>1.0065132435953104</v>
      </c>
      <c r="L127" s="63"/>
      <c r="M127" s="63"/>
      <c r="N127" s="63"/>
      <c r="O127"/>
      <c r="P127" s="63"/>
      <c r="Q127" s="63"/>
      <c r="R127" s="63"/>
      <c r="S127"/>
      <c r="T127" s="63"/>
      <c r="U127" s="63"/>
      <c r="V127" s="63"/>
      <c r="X127" s="63"/>
      <c r="Y127" s="63"/>
      <c r="Z127" s="63"/>
      <c r="AA127"/>
      <c r="AB127" s="63"/>
      <c r="AC127" s="63"/>
      <c r="AD127" s="63"/>
      <c r="AN127" s="106" t="str">
        <f t="shared" ca="1" si="28"/>
        <v/>
      </c>
      <c r="AP127" s="106" t="str">
        <f t="shared" ca="1" si="29"/>
        <v/>
      </c>
      <c r="AR127" t="str">
        <f t="shared" si="19"/>
        <v>19865</v>
      </c>
      <c r="AS127">
        <f t="shared" si="30"/>
        <v>122</v>
      </c>
      <c r="AT127">
        <f t="shared" ca="1" si="23"/>
        <v>2871</v>
      </c>
      <c r="AU127">
        <f t="shared" ca="1" si="24"/>
        <v>2318</v>
      </c>
      <c r="AV127">
        <f t="shared" ca="1" si="25"/>
        <v>0.71</v>
      </c>
      <c r="AW127">
        <f t="shared" ca="1" si="26"/>
        <v>0</v>
      </c>
      <c r="AY127" s="22">
        <v>31533</v>
      </c>
      <c r="AZ127">
        <v>386</v>
      </c>
      <c r="BA127">
        <f t="shared" ca="1" si="20"/>
        <v>1</v>
      </c>
    </row>
    <row r="128" spans="1:53" x14ac:dyDescent="0.25">
      <c r="A128" t="str">
        <f t="shared" si="18"/>
        <v>19866</v>
      </c>
      <c r="B128">
        <f t="shared" si="21"/>
        <v>1986</v>
      </c>
      <c r="C128">
        <f t="shared" si="22"/>
        <v>6</v>
      </c>
      <c r="D128">
        <f t="shared" si="27"/>
        <v>123</v>
      </c>
      <c r="E128" s="64">
        <v>2907</v>
      </c>
      <c r="F128" s="64">
        <v>2333</v>
      </c>
      <c r="G128" s="2">
        <f>G126</f>
        <v>0.71</v>
      </c>
      <c r="J128" s="32">
        <f t="shared" si="31"/>
        <v>1.0125391849529781</v>
      </c>
      <c r="K128" s="32">
        <f t="shared" si="32"/>
        <v>1.0064710957722174</v>
      </c>
      <c r="L128" s="63"/>
      <c r="M128" s="63"/>
      <c r="N128" s="63"/>
      <c r="O128"/>
      <c r="P128" s="63"/>
      <c r="Q128" s="63"/>
      <c r="R128" s="63"/>
      <c r="S128"/>
      <c r="T128" s="63"/>
      <c r="U128" s="63"/>
      <c r="V128" s="63"/>
      <c r="X128" s="63"/>
      <c r="Y128" s="63"/>
      <c r="Z128" s="63"/>
      <c r="AA128"/>
      <c r="AB128" s="63"/>
      <c r="AC128" s="63"/>
      <c r="AD128" s="63"/>
      <c r="AN128" s="106" t="str">
        <f t="shared" ca="1" si="28"/>
        <v/>
      </c>
      <c r="AP128" s="106" t="str">
        <f t="shared" ca="1" si="29"/>
        <v/>
      </c>
      <c r="AR128" t="str">
        <f t="shared" si="19"/>
        <v>19866</v>
      </c>
      <c r="AS128">
        <f t="shared" si="30"/>
        <v>123</v>
      </c>
      <c r="AT128">
        <f t="shared" ca="1" si="23"/>
        <v>2907</v>
      </c>
      <c r="AU128">
        <f t="shared" ca="1" si="24"/>
        <v>2333</v>
      </c>
      <c r="AV128">
        <f t="shared" ca="1" si="25"/>
        <v>0.71</v>
      </c>
      <c r="AW128">
        <f t="shared" ca="1" si="26"/>
        <v>0</v>
      </c>
      <c r="AY128" s="22">
        <v>31564</v>
      </c>
      <c r="AZ128">
        <v>385.8</v>
      </c>
      <c r="BA128">
        <f t="shared" ca="1" si="20"/>
        <v>1</v>
      </c>
    </row>
    <row r="129" spans="1:53" x14ac:dyDescent="0.25">
      <c r="A129" t="str">
        <f t="shared" si="18"/>
        <v>19867</v>
      </c>
      <c r="B129">
        <f t="shared" si="21"/>
        <v>1986</v>
      </c>
      <c r="C129">
        <f t="shared" si="22"/>
        <v>7</v>
      </c>
      <c r="D129">
        <f t="shared" si="27"/>
        <v>124</v>
      </c>
      <c r="E129" s="64">
        <v>2943</v>
      </c>
      <c r="F129" s="64">
        <v>2348</v>
      </c>
      <c r="G129" s="2">
        <f>G126</f>
        <v>0.71</v>
      </c>
      <c r="J129" s="32">
        <f t="shared" si="31"/>
        <v>1.0123839009287925</v>
      </c>
      <c r="K129" s="32">
        <f t="shared" si="32"/>
        <v>1.0064294899271324</v>
      </c>
      <c r="L129" s="63"/>
      <c r="M129" s="63"/>
      <c r="N129" s="63"/>
      <c r="O129"/>
      <c r="P129" s="63"/>
      <c r="Q129" s="63"/>
      <c r="R129" s="63"/>
      <c r="S129"/>
      <c r="T129" s="63"/>
      <c r="U129" s="63"/>
      <c r="V129" s="63"/>
      <c r="X129" s="63"/>
      <c r="Y129" s="63"/>
      <c r="Z129" s="63"/>
      <c r="AA129"/>
      <c r="AB129" s="63"/>
      <c r="AC129" s="63"/>
      <c r="AD129" s="63"/>
      <c r="AN129" s="106" t="str">
        <f t="shared" ca="1" si="28"/>
        <v/>
      </c>
      <c r="AP129" s="106" t="str">
        <f t="shared" ca="1" si="29"/>
        <v/>
      </c>
      <c r="AR129" t="str">
        <f t="shared" si="19"/>
        <v>19867</v>
      </c>
      <c r="AS129">
        <f t="shared" si="30"/>
        <v>124</v>
      </c>
      <c r="AT129">
        <f t="shared" ca="1" si="23"/>
        <v>2943</v>
      </c>
      <c r="AU129">
        <f t="shared" ca="1" si="24"/>
        <v>2348</v>
      </c>
      <c r="AV129">
        <f t="shared" ca="1" si="25"/>
        <v>0.71</v>
      </c>
      <c r="AW129">
        <f t="shared" ca="1" si="26"/>
        <v>0</v>
      </c>
      <c r="AY129" s="22">
        <v>31594</v>
      </c>
      <c r="AZ129">
        <v>384.7</v>
      </c>
      <c r="BA129">
        <f t="shared" ca="1" si="20"/>
        <v>1</v>
      </c>
    </row>
    <row r="130" spans="1:53" x14ac:dyDescent="0.25">
      <c r="A130" t="str">
        <f t="shared" si="18"/>
        <v>19868</v>
      </c>
      <c r="B130">
        <f t="shared" si="21"/>
        <v>1986</v>
      </c>
      <c r="C130">
        <f t="shared" si="22"/>
        <v>8</v>
      </c>
      <c r="D130">
        <f t="shared" si="27"/>
        <v>125</v>
      </c>
      <c r="E130" s="64">
        <v>2948</v>
      </c>
      <c r="F130" s="64">
        <v>2363</v>
      </c>
      <c r="G130" s="2">
        <f>G126</f>
        <v>0.71</v>
      </c>
      <c r="J130" s="32">
        <f t="shared" si="31"/>
        <v>1.001698946653075</v>
      </c>
      <c r="K130" s="32">
        <f t="shared" si="32"/>
        <v>1.006388415672913</v>
      </c>
      <c r="L130" s="63"/>
      <c r="M130" s="63"/>
      <c r="N130" s="63"/>
      <c r="O130"/>
      <c r="P130" s="63"/>
      <c r="Q130" s="63"/>
      <c r="R130" s="63"/>
      <c r="S130"/>
      <c r="T130" s="63"/>
      <c r="U130" s="63"/>
      <c r="V130" s="63"/>
      <c r="X130" s="63"/>
      <c r="Y130" s="63"/>
      <c r="Z130" s="63"/>
      <c r="AA130"/>
      <c r="AB130" s="63"/>
      <c r="AC130" s="63"/>
      <c r="AD130" s="63"/>
      <c r="AN130" s="106" t="str">
        <f t="shared" ca="1" si="28"/>
        <v/>
      </c>
      <c r="AP130" s="106" t="str">
        <f t="shared" ca="1" si="29"/>
        <v/>
      </c>
      <c r="AR130" t="str">
        <f t="shared" si="19"/>
        <v>19868</v>
      </c>
      <c r="AS130">
        <f t="shared" si="30"/>
        <v>125</v>
      </c>
      <c r="AT130">
        <f t="shared" ca="1" si="23"/>
        <v>2948</v>
      </c>
      <c r="AU130">
        <f t="shared" ca="1" si="24"/>
        <v>2363</v>
      </c>
      <c r="AV130">
        <f t="shared" ca="1" si="25"/>
        <v>0.71</v>
      </c>
      <c r="AW130">
        <f t="shared" ca="1" si="26"/>
        <v>0</v>
      </c>
      <c r="AY130" s="22">
        <v>31625</v>
      </c>
      <c r="AZ130">
        <v>385.9</v>
      </c>
      <c r="BA130">
        <f t="shared" ca="1" si="20"/>
        <v>1</v>
      </c>
    </row>
    <row r="131" spans="1:53" x14ac:dyDescent="0.25">
      <c r="A131" t="str">
        <f t="shared" si="18"/>
        <v>19869</v>
      </c>
      <c r="B131">
        <f t="shared" si="21"/>
        <v>1986</v>
      </c>
      <c r="C131">
        <f t="shared" si="22"/>
        <v>9</v>
      </c>
      <c r="D131">
        <f t="shared" si="27"/>
        <v>126</v>
      </c>
      <c r="E131" s="64">
        <v>2954</v>
      </c>
      <c r="F131" s="64">
        <v>2377</v>
      </c>
      <c r="G131" s="2">
        <f>G126</f>
        <v>0.71</v>
      </c>
      <c r="J131" s="32">
        <f t="shared" si="31"/>
        <v>1.0020352781546811</v>
      </c>
      <c r="K131" s="32">
        <f t="shared" si="32"/>
        <v>1.0059246720270842</v>
      </c>
      <c r="L131" s="63"/>
      <c r="M131" s="63"/>
      <c r="N131" s="63"/>
      <c r="O131"/>
      <c r="P131" s="63"/>
      <c r="Q131" s="63"/>
      <c r="R131" s="63"/>
      <c r="S131"/>
      <c r="T131" s="63"/>
      <c r="U131" s="63"/>
      <c r="V131" s="63"/>
      <c r="X131" s="63"/>
      <c r="Y131" s="63"/>
      <c r="Z131" s="63"/>
      <c r="AA131"/>
      <c r="AB131" s="63"/>
      <c r="AC131" s="63"/>
      <c r="AD131" s="63"/>
      <c r="AN131" s="106" t="str">
        <f t="shared" ca="1" si="28"/>
        <v/>
      </c>
      <c r="AP131" s="106" t="str">
        <f t="shared" ca="1" si="29"/>
        <v/>
      </c>
      <c r="AR131" t="str">
        <f t="shared" si="19"/>
        <v>19869</v>
      </c>
      <c r="AS131">
        <f t="shared" si="30"/>
        <v>126</v>
      </c>
      <c r="AT131">
        <f t="shared" ca="1" si="23"/>
        <v>2954</v>
      </c>
      <c r="AU131">
        <f t="shared" ca="1" si="24"/>
        <v>2377</v>
      </c>
      <c r="AV131">
        <f t="shared" ca="1" si="25"/>
        <v>0.71</v>
      </c>
      <c r="AW131">
        <f t="shared" ca="1" si="26"/>
        <v>0</v>
      </c>
      <c r="AY131" s="22">
        <v>31656</v>
      </c>
      <c r="AZ131">
        <v>387.8</v>
      </c>
      <c r="BA131">
        <f t="shared" ca="1" si="20"/>
        <v>1</v>
      </c>
    </row>
    <row r="132" spans="1:53" x14ac:dyDescent="0.25">
      <c r="A132" t="str">
        <f t="shared" si="18"/>
        <v>198610</v>
      </c>
      <c r="B132">
        <f t="shared" si="21"/>
        <v>1986</v>
      </c>
      <c r="C132">
        <f t="shared" si="22"/>
        <v>10</v>
      </c>
      <c r="D132">
        <f t="shared" si="27"/>
        <v>127</v>
      </c>
      <c r="E132" s="64">
        <v>2979</v>
      </c>
      <c r="F132" s="64">
        <v>2393</v>
      </c>
      <c r="G132" s="2">
        <f>G126</f>
        <v>0.71</v>
      </c>
      <c r="J132" s="32">
        <f t="shared" si="31"/>
        <v>1.0084631008801626</v>
      </c>
      <c r="K132" s="32">
        <f t="shared" si="32"/>
        <v>1.0067311737484224</v>
      </c>
      <c r="L132" s="63"/>
      <c r="M132" s="63"/>
      <c r="N132" s="63"/>
      <c r="O132"/>
      <c r="P132" s="63"/>
      <c r="Q132" s="63"/>
      <c r="R132" s="63"/>
      <c r="S132"/>
      <c r="T132" s="63"/>
      <c r="U132" s="63"/>
      <c r="V132" s="63"/>
      <c r="X132" s="63"/>
      <c r="Y132" s="63"/>
      <c r="Z132" s="63"/>
      <c r="AA132"/>
      <c r="AB132" s="63"/>
      <c r="AC132" s="63"/>
      <c r="AD132" s="63"/>
      <c r="AN132" s="106" t="str">
        <f t="shared" ca="1" si="28"/>
        <v/>
      </c>
      <c r="AP132" s="106" t="str">
        <f t="shared" ca="1" si="29"/>
        <v/>
      </c>
      <c r="AR132" t="str">
        <f t="shared" si="19"/>
        <v>198610</v>
      </c>
      <c r="AS132">
        <f t="shared" si="30"/>
        <v>127</v>
      </c>
      <c r="AT132">
        <f t="shared" ca="1" si="23"/>
        <v>2979</v>
      </c>
      <c r="AU132">
        <f t="shared" ca="1" si="24"/>
        <v>2393</v>
      </c>
      <c r="AV132">
        <f t="shared" ca="1" si="25"/>
        <v>0.71</v>
      </c>
      <c r="AW132">
        <f t="shared" ca="1" si="26"/>
        <v>0</v>
      </c>
      <c r="AY132" s="22">
        <v>31686</v>
      </c>
      <c r="AZ132">
        <v>388.4</v>
      </c>
      <c r="BA132">
        <f t="shared" ca="1" si="20"/>
        <v>1</v>
      </c>
    </row>
    <row r="133" spans="1:53" x14ac:dyDescent="0.25">
      <c r="A133" t="str">
        <f t="shared" si="18"/>
        <v>198611</v>
      </c>
      <c r="B133">
        <f t="shared" si="21"/>
        <v>1986</v>
      </c>
      <c r="C133">
        <f t="shared" si="22"/>
        <v>11</v>
      </c>
      <c r="D133">
        <f t="shared" si="27"/>
        <v>128</v>
      </c>
      <c r="E133" s="64">
        <v>3010</v>
      </c>
      <c r="F133" s="64">
        <v>2409</v>
      </c>
      <c r="G133" s="2">
        <f>G126</f>
        <v>0.71</v>
      </c>
      <c r="J133" s="32">
        <f t="shared" si="31"/>
        <v>1.0104061765693186</v>
      </c>
      <c r="K133" s="32">
        <f t="shared" si="32"/>
        <v>1.0066861679899708</v>
      </c>
      <c r="L133" s="63"/>
      <c r="M133" s="63"/>
      <c r="N133" s="63"/>
      <c r="O133"/>
      <c r="P133" s="63"/>
      <c r="Q133" s="63"/>
      <c r="R133" s="63"/>
      <c r="S133"/>
      <c r="T133" s="63"/>
      <c r="U133" s="63"/>
      <c r="V133" s="63"/>
      <c r="X133" s="63"/>
      <c r="Y133" s="63"/>
      <c r="Z133" s="63"/>
      <c r="AA133"/>
      <c r="AB133" s="63"/>
      <c r="AC133" s="63"/>
      <c r="AD133" s="63"/>
      <c r="AN133" s="106" t="str">
        <f t="shared" ca="1" si="28"/>
        <v/>
      </c>
      <c r="AP133" s="106" t="str">
        <f t="shared" ca="1" si="29"/>
        <v/>
      </c>
      <c r="AR133" t="str">
        <f t="shared" si="19"/>
        <v>198611</v>
      </c>
      <c r="AS133">
        <f t="shared" si="30"/>
        <v>128</v>
      </c>
      <c r="AT133">
        <f t="shared" ca="1" si="23"/>
        <v>3010</v>
      </c>
      <c r="AU133">
        <f t="shared" ca="1" si="24"/>
        <v>2409</v>
      </c>
      <c r="AV133">
        <f t="shared" ca="1" si="25"/>
        <v>0.71</v>
      </c>
      <c r="AW133">
        <f t="shared" ca="1" si="26"/>
        <v>0</v>
      </c>
      <c r="AY133" s="22">
        <v>31717</v>
      </c>
      <c r="AZ133">
        <v>391.7</v>
      </c>
      <c r="BA133">
        <f t="shared" ca="1" si="20"/>
        <v>1</v>
      </c>
    </row>
    <row r="134" spans="1:53" x14ac:dyDescent="0.25">
      <c r="A134" t="str">
        <f t="shared" ref="A134:A197" si="33">B134&amp;C134</f>
        <v>198612</v>
      </c>
      <c r="B134">
        <f t="shared" si="21"/>
        <v>1986</v>
      </c>
      <c r="C134">
        <f t="shared" si="22"/>
        <v>12</v>
      </c>
      <c r="D134">
        <f t="shared" si="27"/>
        <v>129</v>
      </c>
      <c r="E134" s="64">
        <v>3005</v>
      </c>
      <c r="F134" s="64">
        <v>2426</v>
      </c>
      <c r="G134" s="2">
        <f>G126</f>
        <v>0.71</v>
      </c>
      <c r="J134" s="32">
        <f t="shared" si="31"/>
        <v>0.99833887043189373</v>
      </c>
      <c r="K134" s="32">
        <f t="shared" si="32"/>
        <v>1.0070568700705687</v>
      </c>
      <c r="L134" s="63"/>
      <c r="M134" s="63"/>
      <c r="N134" s="63"/>
      <c r="O134"/>
      <c r="P134" s="63"/>
      <c r="Q134" s="63"/>
      <c r="R134" s="63"/>
      <c r="S134"/>
      <c r="T134" s="63"/>
      <c r="U134" s="63"/>
      <c r="V134" s="63"/>
      <c r="X134" s="63"/>
      <c r="Y134" s="63"/>
      <c r="Z134" s="63"/>
      <c r="AA134"/>
      <c r="AB134" s="63"/>
      <c r="AC134" s="63"/>
      <c r="AD134" s="63"/>
      <c r="AN134" s="106" t="str">
        <f t="shared" ca="1" si="28"/>
        <v/>
      </c>
      <c r="AP134" s="106" t="str">
        <f t="shared" ca="1" si="29"/>
        <v/>
      </c>
      <c r="AR134" t="str">
        <f t="shared" ref="AR134:AR197" si="34">A134</f>
        <v>198612</v>
      </c>
      <c r="AS134">
        <f t="shared" si="30"/>
        <v>129</v>
      </c>
      <c r="AT134">
        <f t="shared" ca="1" si="23"/>
        <v>3005</v>
      </c>
      <c r="AU134">
        <f t="shared" ca="1" si="24"/>
        <v>2426</v>
      </c>
      <c r="AV134">
        <f t="shared" ca="1" si="25"/>
        <v>0.71</v>
      </c>
      <c r="AW134">
        <f t="shared" ca="1" si="26"/>
        <v>0</v>
      </c>
      <c r="AY134" s="22">
        <v>31747</v>
      </c>
      <c r="AZ134">
        <v>393</v>
      </c>
      <c r="BA134">
        <f t="shared" ref="BA134:BA197" ca="1" si="35">(AZ134=AW134)*-1+1</f>
        <v>1</v>
      </c>
    </row>
    <row r="135" spans="1:53" x14ac:dyDescent="0.25">
      <c r="A135" t="str">
        <f t="shared" si="33"/>
        <v>19871</v>
      </c>
      <c r="B135">
        <f t="shared" ref="B135:B198" si="36">ROUNDDOWN((D135+2)/12,0)+1976</f>
        <v>1987</v>
      </c>
      <c r="C135">
        <f t="shared" ref="C135:C198" si="37">MOD(D135+2,12)+1</f>
        <v>1</v>
      </c>
      <c r="D135">
        <f t="shared" si="27"/>
        <v>130</v>
      </c>
      <c r="E135" s="64">
        <v>3031</v>
      </c>
      <c r="F135" s="64">
        <v>2443</v>
      </c>
      <c r="G135" s="2">
        <f>G126</f>
        <v>0.71</v>
      </c>
      <c r="H135" s="63">
        <v>100</v>
      </c>
      <c r="J135" s="32">
        <f t="shared" si="31"/>
        <v>1.0086522462562395</v>
      </c>
      <c r="K135" s="32">
        <f t="shared" si="32"/>
        <v>1.007007419620775</v>
      </c>
      <c r="L135" s="63"/>
      <c r="M135" s="63"/>
      <c r="N135" s="63"/>
      <c r="O135"/>
      <c r="P135" s="63"/>
      <c r="Q135" s="63"/>
      <c r="R135" s="63"/>
      <c r="S135"/>
      <c r="T135" s="63"/>
      <c r="U135" s="63"/>
      <c r="V135" s="63"/>
      <c r="X135" s="63"/>
      <c r="Y135" s="63"/>
      <c r="Z135" s="63"/>
      <c r="AA135"/>
      <c r="AB135" s="63"/>
      <c r="AC135" s="63"/>
      <c r="AD135" s="63"/>
      <c r="AN135" s="106" t="str">
        <f t="shared" ca="1" si="28"/>
        <v/>
      </c>
      <c r="AP135" s="106" t="str">
        <f t="shared" ca="1" si="29"/>
        <v/>
      </c>
      <c r="AR135" t="str">
        <f t="shared" si="34"/>
        <v>19871</v>
      </c>
      <c r="AS135">
        <f t="shared" si="30"/>
        <v>130</v>
      </c>
      <c r="AT135">
        <f t="shared" ref="AT135:AT198" ca="1" si="38">ROUND(IF(ROW()&lt;BC$2,E135,INDIRECT(ADDRESS(BC$2,E$3))*(INDIRECT(ADDRESS(BC$2,E$3))/INDIRECT(ADDRESS(BC135-$BJ$3,E$3)))^((ROW()-BC135)/$BJ$3)*((ROW()-BC135-1)&lt;$BM$3)),0)</f>
        <v>3031</v>
      </c>
      <c r="AU135">
        <f t="shared" ref="AU135:AU198" ca="1" si="39">ROUND(IF(ROW()&lt;BD$2,F135,INDIRECT(ADDRESS(BD$2,F$3))*(INDIRECT(ADDRESS(BD$2,F$3))/INDIRECT(ADDRESS(BD135-$BJ$3,F$3)))^((ROW()-BD135)/$BJ$3)*((ROW()-BD135-1)&lt;$BM$3)),0)</f>
        <v>2443</v>
      </c>
      <c r="AV135">
        <f t="shared" ref="AV135:AV198" ca="1" si="40">MIN(1,ROUND(IF(ROW()&lt;BE$2,G135,INDIRECT(ADDRESS(BE$2,G$3))*(INDIRECT(ADDRESS(BE$2,G$3))/INDIRECT(ADDRESS(BE135-$BJ$3,G$3)))^((ROW()-BE135)/$BJ$3)*((ROW()-BE135-1)&lt;$BM$3)),2))</f>
        <v>0.71</v>
      </c>
      <c r="AW135">
        <f t="shared" ref="AW135:AW198" ca="1" si="41">ROUND(IF(ROW()&lt;BF$2,H135,INDIRECT(ADDRESS(BF$2,H$3))*(INDIRECT(ADDRESS(BF$2,H$3))/INDIRECT(ADDRESS(BF135-$BJ$3,H$3)))^((ROW()-BF135)/$BJ$3)*((ROW()-BF135-1)&lt;$BM$3)),1)</f>
        <v>100</v>
      </c>
      <c r="AX135">
        <f t="shared" ref="AX135:AX198" ca="1" si="42">AW135</f>
        <v>100</v>
      </c>
      <c r="AY135" s="22">
        <v>31778</v>
      </c>
      <c r="AZ135">
        <v>100</v>
      </c>
      <c r="BA135">
        <f t="shared" ca="1" si="35"/>
        <v>0</v>
      </c>
    </row>
    <row r="136" spans="1:53" x14ac:dyDescent="0.25">
      <c r="A136" t="str">
        <f t="shared" si="33"/>
        <v>19872</v>
      </c>
      <c r="B136">
        <f t="shared" si="36"/>
        <v>1987</v>
      </c>
      <c r="C136">
        <f t="shared" si="37"/>
        <v>2</v>
      </c>
      <c r="D136">
        <f t="shared" ref="D136:D199" si="43">D135+1</f>
        <v>131</v>
      </c>
      <c r="E136" s="64">
        <v>3052</v>
      </c>
      <c r="F136" s="64">
        <v>2459</v>
      </c>
      <c r="G136" s="2">
        <f>G126</f>
        <v>0.71</v>
      </c>
      <c r="H136" s="63">
        <v>100.4</v>
      </c>
      <c r="J136" s="32">
        <f t="shared" si="31"/>
        <v>1.0069284064665127</v>
      </c>
      <c r="K136" s="32">
        <f t="shared" si="32"/>
        <v>1.0065493246009005</v>
      </c>
      <c r="L136" s="63"/>
      <c r="M136" s="63"/>
      <c r="N136" s="63"/>
      <c r="O136"/>
      <c r="P136" s="63"/>
      <c r="Q136" s="63"/>
      <c r="R136" s="63"/>
      <c r="S136"/>
      <c r="T136" s="63"/>
      <c r="U136" s="63"/>
      <c r="V136" s="63"/>
      <c r="X136" s="63"/>
      <c r="Y136" s="63"/>
      <c r="Z136" s="63"/>
      <c r="AA136"/>
      <c r="AB136" s="63"/>
      <c r="AC136" s="63"/>
      <c r="AD136" s="63"/>
      <c r="AN136" s="106" t="str">
        <f t="shared" ref="AN136:AN199" ca="1" si="44">IF(AND(AT136=0,AT135&gt;0),DATE(B136,C136-1,1),"")</f>
        <v/>
      </c>
      <c r="AP136" s="106" t="str">
        <f t="shared" ref="AP136:AP199" ca="1" si="45">IF(AND(AU136=0,AU135&gt;0),DATE(B136,C136-1,1),"")</f>
        <v/>
      </c>
      <c r="AR136" t="str">
        <f t="shared" si="34"/>
        <v>19872</v>
      </c>
      <c r="AS136">
        <f t="shared" si="30"/>
        <v>131</v>
      </c>
      <c r="AT136">
        <f t="shared" ca="1" si="38"/>
        <v>3052</v>
      </c>
      <c r="AU136">
        <f t="shared" ca="1" si="39"/>
        <v>2459</v>
      </c>
      <c r="AV136">
        <f t="shared" ca="1" si="40"/>
        <v>0.71</v>
      </c>
      <c r="AW136">
        <f t="shared" ca="1" si="41"/>
        <v>100.4</v>
      </c>
      <c r="AX136">
        <f t="shared" ca="1" si="42"/>
        <v>100.4</v>
      </c>
      <c r="AY136" s="22">
        <v>31809</v>
      </c>
      <c r="AZ136">
        <v>100.4</v>
      </c>
      <c r="BA136">
        <f t="shared" ca="1" si="35"/>
        <v>0</v>
      </c>
    </row>
    <row r="137" spans="1:53" x14ac:dyDescent="0.25">
      <c r="A137" t="str">
        <f t="shared" si="33"/>
        <v>19873</v>
      </c>
      <c r="B137">
        <f t="shared" si="36"/>
        <v>1987</v>
      </c>
      <c r="C137">
        <f t="shared" si="37"/>
        <v>3</v>
      </c>
      <c r="D137">
        <f t="shared" si="43"/>
        <v>132</v>
      </c>
      <c r="E137" s="64">
        <v>3036</v>
      </c>
      <c r="F137" s="64">
        <v>2476</v>
      </c>
      <c r="G137" s="2">
        <f>G126</f>
        <v>0.71</v>
      </c>
      <c r="H137" s="63">
        <v>100.6</v>
      </c>
      <c r="J137" s="32">
        <f t="shared" si="31"/>
        <v>0.99475753604193973</v>
      </c>
      <c r="K137" s="32">
        <f t="shared" si="32"/>
        <v>1.0069133794225296</v>
      </c>
      <c r="L137" s="63"/>
      <c r="M137" s="63"/>
      <c r="N137" s="63"/>
      <c r="O137"/>
      <c r="P137" s="63"/>
      <c r="Q137" s="63"/>
      <c r="R137" s="63"/>
      <c r="S137"/>
      <c r="T137" s="63"/>
      <c r="U137" s="63"/>
      <c r="V137" s="63"/>
      <c r="X137" s="63"/>
      <c r="Y137" s="63"/>
      <c r="Z137" s="63"/>
      <c r="AA137"/>
      <c r="AB137" s="63"/>
      <c r="AC137" s="63"/>
      <c r="AD137" s="63"/>
      <c r="AN137" s="106" t="str">
        <f t="shared" ca="1" si="44"/>
        <v/>
      </c>
      <c r="AP137" s="106" t="str">
        <f t="shared" ca="1" si="45"/>
        <v/>
      </c>
      <c r="AR137" t="str">
        <f t="shared" si="34"/>
        <v>19873</v>
      </c>
      <c r="AS137">
        <f t="shared" si="30"/>
        <v>132</v>
      </c>
      <c r="AT137">
        <f t="shared" ca="1" si="38"/>
        <v>3036</v>
      </c>
      <c r="AU137">
        <f t="shared" ca="1" si="39"/>
        <v>2476</v>
      </c>
      <c r="AV137">
        <f t="shared" ca="1" si="40"/>
        <v>0.71</v>
      </c>
      <c r="AW137">
        <f t="shared" ca="1" si="41"/>
        <v>100.6</v>
      </c>
      <c r="AX137">
        <f t="shared" ca="1" si="42"/>
        <v>100.6</v>
      </c>
      <c r="AY137" s="22">
        <v>31837</v>
      </c>
      <c r="AZ137">
        <v>100.6</v>
      </c>
      <c r="BA137">
        <f t="shared" ca="1" si="35"/>
        <v>0</v>
      </c>
    </row>
    <row r="138" spans="1:53" x14ac:dyDescent="0.25">
      <c r="A138" t="str">
        <f t="shared" si="33"/>
        <v>19874</v>
      </c>
      <c r="B138">
        <f t="shared" si="36"/>
        <v>1987</v>
      </c>
      <c r="C138">
        <f t="shared" si="37"/>
        <v>4</v>
      </c>
      <c r="D138">
        <f t="shared" si="43"/>
        <v>133</v>
      </c>
      <c r="E138" s="64">
        <v>3093</v>
      </c>
      <c r="F138" s="64">
        <v>2494</v>
      </c>
      <c r="G138" s="2">
        <v>0.73</v>
      </c>
      <c r="H138" s="63">
        <v>101.8</v>
      </c>
      <c r="J138" s="32">
        <f t="shared" si="31"/>
        <v>1.0187747035573123</v>
      </c>
      <c r="K138" s="32">
        <f t="shared" si="32"/>
        <v>1.007269789983845</v>
      </c>
      <c r="L138" s="63"/>
      <c r="M138" s="63"/>
      <c r="N138" s="63"/>
      <c r="O138"/>
      <c r="P138" s="63"/>
      <c r="Q138" s="63"/>
      <c r="R138" s="63"/>
      <c r="S138"/>
      <c r="T138" s="63"/>
      <c r="U138" s="63"/>
      <c r="V138" s="63"/>
      <c r="X138" s="63"/>
      <c r="Y138" s="63"/>
      <c r="Z138" s="63"/>
      <c r="AA138"/>
      <c r="AB138" s="63"/>
      <c r="AC138" s="63"/>
      <c r="AD138" s="63"/>
      <c r="AN138" s="106" t="str">
        <f t="shared" ca="1" si="44"/>
        <v/>
      </c>
      <c r="AP138" s="106" t="str">
        <f t="shared" ca="1" si="45"/>
        <v/>
      </c>
      <c r="AR138" t="str">
        <f t="shared" si="34"/>
        <v>19874</v>
      </c>
      <c r="AS138">
        <f t="shared" si="30"/>
        <v>133</v>
      </c>
      <c r="AT138">
        <f t="shared" ca="1" si="38"/>
        <v>3093</v>
      </c>
      <c r="AU138">
        <f t="shared" ca="1" si="39"/>
        <v>2494</v>
      </c>
      <c r="AV138">
        <f t="shared" ca="1" si="40"/>
        <v>0.73</v>
      </c>
      <c r="AW138">
        <f t="shared" ca="1" si="41"/>
        <v>101.8</v>
      </c>
      <c r="AX138">
        <f t="shared" ca="1" si="42"/>
        <v>101.8</v>
      </c>
      <c r="AY138" s="22">
        <v>31868</v>
      </c>
      <c r="AZ138">
        <v>101.8</v>
      </c>
      <c r="BA138">
        <f t="shared" ca="1" si="35"/>
        <v>0</v>
      </c>
    </row>
    <row r="139" spans="1:53" x14ac:dyDescent="0.25">
      <c r="A139" t="str">
        <f t="shared" si="33"/>
        <v>19875</v>
      </c>
      <c r="B139">
        <f t="shared" si="36"/>
        <v>1987</v>
      </c>
      <c r="C139">
        <f t="shared" si="37"/>
        <v>5</v>
      </c>
      <c r="D139">
        <f t="shared" si="43"/>
        <v>134</v>
      </c>
      <c r="E139" s="64">
        <v>3119</v>
      </c>
      <c r="F139" s="64">
        <v>2508</v>
      </c>
      <c r="G139" s="2">
        <f>G138</f>
        <v>0.73</v>
      </c>
      <c r="H139" s="63">
        <v>101.9</v>
      </c>
      <c r="J139" s="32">
        <f t="shared" si="31"/>
        <v>1.0084060782411899</v>
      </c>
      <c r="K139" s="32">
        <f t="shared" si="32"/>
        <v>1.0056134723336005</v>
      </c>
      <c r="L139" s="63"/>
      <c r="M139" s="63"/>
      <c r="N139" s="63"/>
      <c r="O139"/>
      <c r="P139" s="63"/>
      <c r="Q139" s="63"/>
      <c r="R139" s="63"/>
      <c r="S139"/>
      <c r="T139" s="63"/>
      <c r="U139" s="63"/>
      <c r="V139" s="63"/>
      <c r="X139" s="63"/>
      <c r="Y139" s="63"/>
      <c r="Z139" s="63"/>
      <c r="AA139"/>
      <c r="AB139" s="63"/>
      <c r="AC139" s="63"/>
      <c r="AD139" s="63"/>
      <c r="AN139" s="106" t="str">
        <f t="shared" ca="1" si="44"/>
        <v/>
      </c>
      <c r="AP139" s="106" t="str">
        <f t="shared" ca="1" si="45"/>
        <v/>
      </c>
      <c r="AR139" t="str">
        <f t="shared" si="34"/>
        <v>19875</v>
      </c>
      <c r="AS139">
        <f t="shared" si="30"/>
        <v>134</v>
      </c>
      <c r="AT139">
        <f t="shared" ca="1" si="38"/>
        <v>3119</v>
      </c>
      <c r="AU139">
        <f t="shared" ca="1" si="39"/>
        <v>2508</v>
      </c>
      <c r="AV139">
        <f t="shared" ca="1" si="40"/>
        <v>0.73</v>
      </c>
      <c r="AW139">
        <f t="shared" ca="1" si="41"/>
        <v>101.9</v>
      </c>
      <c r="AX139">
        <f t="shared" ca="1" si="42"/>
        <v>101.9</v>
      </c>
      <c r="AY139" s="22">
        <v>31898</v>
      </c>
      <c r="AZ139">
        <v>101.9</v>
      </c>
      <c r="BA139">
        <f t="shared" ca="1" si="35"/>
        <v>0</v>
      </c>
    </row>
    <row r="140" spans="1:53" x14ac:dyDescent="0.25">
      <c r="A140" t="str">
        <f t="shared" si="33"/>
        <v>19876</v>
      </c>
      <c r="B140">
        <f t="shared" si="36"/>
        <v>1987</v>
      </c>
      <c r="C140">
        <f t="shared" si="37"/>
        <v>6</v>
      </c>
      <c r="D140">
        <f t="shared" si="43"/>
        <v>135</v>
      </c>
      <c r="E140" s="64">
        <v>3129</v>
      </c>
      <c r="F140" s="64">
        <v>2522</v>
      </c>
      <c r="G140" s="2">
        <f>G138</f>
        <v>0.73</v>
      </c>
      <c r="H140" s="63">
        <v>101.9</v>
      </c>
      <c r="J140" s="32">
        <f t="shared" si="31"/>
        <v>1.0032061558191727</v>
      </c>
      <c r="K140" s="32">
        <f t="shared" si="32"/>
        <v>1.0055821371610845</v>
      </c>
      <c r="L140" s="63"/>
      <c r="M140" s="63"/>
      <c r="N140" s="63"/>
      <c r="O140"/>
      <c r="P140" s="63"/>
      <c r="Q140" s="63"/>
      <c r="R140" s="63"/>
      <c r="S140"/>
      <c r="T140" s="63"/>
      <c r="U140" s="63"/>
      <c r="V140" s="63"/>
      <c r="X140" s="63"/>
      <c r="Y140" s="63"/>
      <c r="Z140" s="63"/>
      <c r="AA140"/>
      <c r="AB140" s="63"/>
      <c r="AC140" s="63"/>
      <c r="AD140" s="63"/>
      <c r="AN140" s="106" t="str">
        <f t="shared" ca="1" si="44"/>
        <v/>
      </c>
      <c r="AP140" s="106" t="str">
        <f t="shared" ca="1" si="45"/>
        <v/>
      </c>
      <c r="AR140" t="str">
        <f t="shared" si="34"/>
        <v>19876</v>
      </c>
      <c r="AS140">
        <f t="shared" si="30"/>
        <v>135</v>
      </c>
      <c r="AT140">
        <f t="shared" ca="1" si="38"/>
        <v>3129</v>
      </c>
      <c r="AU140">
        <f t="shared" ca="1" si="39"/>
        <v>2522</v>
      </c>
      <c r="AV140">
        <f t="shared" ca="1" si="40"/>
        <v>0.73</v>
      </c>
      <c r="AW140">
        <f t="shared" ca="1" si="41"/>
        <v>101.9</v>
      </c>
      <c r="AX140">
        <f t="shared" ca="1" si="42"/>
        <v>101.9</v>
      </c>
      <c r="AY140" s="22">
        <v>31929</v>
      </c>
      <c r="AZ140">
        <v>101.9</v>
      </c>
      <c r="BA140">
        <f t="shared" ca="1" si="35"/>
        <v>0</v>
      </c>
    </row>
    <row r="141" spans="1:53" x14ac:dyDescent="0.25">
      <c r="A141" t="str">
        <f t="shared" si="33"/>
        <v>19877</v>
      </c>
      <c r="B141">
        <f t="shared" si="36"/>
        <v>1987</v>
      </c>
      <c r="C141">
        <f t="shared" si="37"/>
        <v>7</v>
      </c>
      <c r="D141">
        <f t="shared" si="43"/>
        <v>136</v>
      </c>
      <c r="E141" s="64">
        <v>3175</v>
      </c>
      <c r="F141" s="64">
        <v>2536</v>
      </c>
      <c r="G141" s="2">
        <f>G138</f>
        <v>0.73</v>
      </c>
      <c r="H141" s="63">
        <v>101.8</v>
      </c>
      <c r="J141" s="32">
        <f t="shared" si="31"/>
        <v>1.0147011824864174</v>
      </c>
      <c r="K141" s="32">
        <f t="shared" si="32"/>
        <v>1.0055511498810468</v>
      </c>
      <c r="L141" s="63"/>
      <c r="M141" s="63"/>
      <c r="N141" s="63"/>
      <c r="O141"/>
      <c r="P141" s="63"/>
      <c r="Q141" s="63"/>
      <c r="R141" s="63"/>
      <c r="S141"/>
      <c r="T141" s="63"/>
      <c r="U141" s="63"/>
      <c r="V141" s="63"/>
      <c r="X141" s="63"/>
      <c r="Y141" s="63"/>
      <c r="Z141" s="63"/>
      <c r="AA141"/>
      <c r="AB141" s="63"/>
      <c r="AC141" s="63"/>
      <c r="AD141" s="63"/>
      <c r="AN141" s="106" t="str">
        <f t="shared" ca="1" si="44"/>
        <v/>
      </c>
      <c r="AP141" s="106" t="str">
        <f t="shared" ca="1" si="45"/>
        <v/>
      </c>
      <c r="AR141" t="str">
        <f t="shared" si="34"/>
        <v>19877</v>
      </c>
      <c r="AS141">
        <f t="shared" ref="AS141:AS204" si="46">D141</f>
        <v>136</v>
      </c>
      <c r="AT141">
        <f t="shared" ca="1" si="38"/>
        <v>3175</v>
      </c>
      <c r="AU141">
        <f t="shared" ca="1" si="39"/>
        <v>2536</v>
      </c>
      <c r="AV141">
        <f t="shared" ca="1" si="40"/>
        <v>0.73</v>
      </c>
      <c r="AW141">
        <f t="shared" ca="1" si="41"/>
        <v>101.8</v>
      </c>
      <c r="AX141">
        <f t="shared" ca="1" si="42"/>
        <v>101.8</v>
      </c>
      <c r="AY141" s="22">
        <v>31959</v>
      </c>
      <c r="AZ141">
        <v>101.8</v>
      </c>
      <c r="BA141">
        <f t="shared" ca="1" si="35"/>
        <v>0</v>
      </c>
    </row>
    <row r="142" spans="1:53" x14ac:dyDescent="0.25">
      <c r="A142" t="str">
        <f t="shared" si="33"/>
        <v>19878</v>
      </c>
      <c r="B142">
        <f t="shared" si="36"/>
        <v>1987</v>
      </c>
      <c r="C142">
        <f t="shared" si="37"/>
        <v>8</v>
      </c>
      <c r="D142">
        <f t="shared" si="43"/>
        <v>137</v>
      </c>
      <c r="E142" s="64">
        <v>3170</v>
      </c>
      <c r="F142" s="64">
        <v>2551</v>
      </c>
      <c r="G142" s="2">
        <f>G138</f>
        <v>0.73</v>
      </c>
      <c r="H142" s="63">
        <v>102.1</v>
      </c>
      <c r="J142" s="32">
        <f t="shared" si="31"/>
        <v>0.99842519685039366</v>
      </c>
      <c r="K142" s="32">
        <f t="shared" si="32"/>
        <v>1.0059148264984228</v>
      </c>
      <c r="L142" s="63"/>
      <c r="M142" s="63"/>
      <c r="N142" s="63"/>
      <c r="O142"/>
      <c r="P142" s="63"/>
      <c r="Q142" s="63"/>
      <c r="R142" s="63"/>
      <c r="S142"/>
      <c r="T142" s="63"/>
      <c r="U142" s="63"/>
      <c r="V142" s="63"/>
      <c r="X142" s="63"/>
      <c r="Y142" s="63"/>
      <c r="Z142" s="63"/>
      <c r="AA142"/>
      <c r="AB142" s="63"/>
      <c r="AC142" s="63"/>
      <c r="AD142" s="63"/>
      <c r="AN142" s="106" t="str">
        <f t="shared" ca="1" si="44"/>
        <v/>
      </c>
      <c r="AP142" s="106" t="str">
        <f t="shared" ca="1" si="45"/>
        <v/>
      </c>
      <c r="AR142" t="str">
        <f t="shared" si="34"/>
        <v>19878</v>
      </c>
      <c r="AS142">
        <f t="shared" si="46"/>
        <v>137</v>
      </c>
      <c r="AT142">
        <f t="shared" ca="1" si="38"/>
        <v>3170</v>
      </c>
      <c r="AU142">
        <f t="shared" ca="1" si="39"/>
        <v>2551</v>
      </c>
      <c r="AV142">
        <f t="shared" ca="1" si="40"/>
        <v>0.73</v>
      </c>
      <c r="AW142">
        <f t="shared" ca="1" si="41"/>
        <v>102.1</v>
      </c>
      <c r="AX142">
        <f t="shared" ca="1" si="42"/>
        <v>102.1</v>
      </c>
      <c r="AY142" s="22">
        <v>31990</v>
      </c>
      <c r="AZ142">
        <v>102.1</v>
      </c>
      <c r="BA142">
        <f t="shared" ca="1" si="35"/>
        <v>0</v>
      </c>
    </row>
    <row r="143" spans="1:53" x14ac:dyDescent="0.25">
      <c r="A143" t="str">
        <f t="shared" si="33"/>
        <v>19879</v>
      </c>
      <c r="B143">
        <f t="shared" si="36"/>
        <v>1987</v>
      </c>
      <c r="C143">
        <f t="shared" si="37"/>
        <v>9</v>
      </c>
      <c r="D143">
        <f t="shared" si="43"/>
        <v>138</v>
      </c>
      <c r="E143" s="64">
        <v>3186</v>
      </c>
      <c r="F143" s="64">
        <v>2565</v>
      </c>
      <c r="G143" s="2">
        <f>G138</f>
        <v>0.73</v>
      </c>
      <c r="H143" s="63">
        <v>102.4</v>
      </c>
      <c r="J143" s="32">
        <f t="shared" si="31"/>
        <v>1.0050473186119875</v>
      </c>
      <c r="K143" s="32">
        <f t="shared" si="32"/>
        <v>1.0054880439043512</v>
      </c>
      <c r="L143" s="63"/>
      <c r="M143" s="63"/>
      <c r="N143" s="63"/>
      <c r="O143"/>
      <c r="P143" s="63"/>
      <c r="Q143" s="63"/>
      <c r="R143" s="63"/>
      <c r="S143"/>
      <c r="T143" s="63"/>
      <c r="U143" s="63"/>
      <c r="V143" s="63"/>
      <c r="X143" s="63"/>
      <c r="Y143" s="63"/>
      <c r="Z143" s="63"/>
      <c r="AA143"/>
      <c r="AB143" s="63"/>
      <c r="AC143" s="63"/>
      <c r="AD143" s="63"/>
      <c r="AN143" s="106" t="str">
        <f t="shared" ca="1" si="44"/>
        <v/>
      </c>
      <c r="AP143" s="106" t="str">
        <f t="shared" ca="1" si="45"/>
        <v/>
      </c>
      <c r="AR143" t="str">
        <f t="shared" si="34"/>
        <v>19879</v>
      </c>
      <c r="AS143">
        <f t="shared" si="46"/>
        <v>138</v>
      </c>
      <c r="AT143">
        <f t="shared" ca="1" si="38"/>
        <v>3186</v>
      </c>
      <c r="AU143">
        <f t="shared" ca="1" si="39"/>
        <v>2565</v>
      </c>
      <c r="AV143">
        <f t="shared" ca="1" si="40"/>
        <v>0.73</v>
      </c>
      <c r="AW143">
        <f t="shared" ca="1" si="41"/>
        <v>102.4</v>
      </c>
      <c r="AX143">
        <f t="shared" ca="1" si="42"/>
        <v>102.4</v>
      </c>
      <c r="AY143" s="22">
        <v>32021</v>
      </c>
      <c r="AZ143">
        <v>102.4</v>
      </c>
      <c r="BA143">
        <f t="shared" ca="1" si="35"/>
        <v>0</v>
      </c>
    </row>
    <row r="144" spans="1:53" x14ac:dyDescent="0.25">
      <c r="A144" t="str">
        <f t="shared" si="33"/>
        <v>198710</v>
      </c>
      <c r="B144">
        <f t="shared" si="36"/>
        <v>1987</v>
      </c>
      <c r="C144">
        <f t="shared" si="37"/>
        <v>10</v>
      </c>
      <c r="D144">
        <f t="shared" si="43"/>
        <v>139</v>
      </c>
      <c r="E144" s="64">
        <v>3222</v>
      </c>
      <c r="F144" s="64">
        <v>2580</v>
      </c>
      <c r="G144" s="2">
        <f>G138</f>
        <v>0.73</v>
      </c>
      <c r="H144" s="63">
        <v>102.9</v>
      </c>
      <c r="J144" s="32">
        <f t="shared" si="31"/>
        <v>1.0112994350282485</v>
      </c>
      <c r="K144" s="32">
        <f t="shared" si="32"/>
        <v>1.0058479532163742</v>
      </c>
      <c r="L144" s="63"/>
      <c r="M144" s="63"/>
      <c r="N144" s="63"/>
      <c r="O144"/>
      <c r="P144" s="63"/>
      <c r="Q144" s="63"/>
      <c r="R144" s="63"/>
      <c r="S144"/>
      <c r="T144" s="63"/>
      <c r="U144" s="63"/>
      <c r="V144" s="63"/>
      <c r="X144" s="63"/>
      <c r="Y144" s="63"/>
      <c r="Z144" s="63"/>
      <c r="AA144"/>
      <c r="AB144" s="63"/>
      <c r="AC144" s="63"/>
      <c r="AD144" s="63"/>
      <c r="AN144" s="106" t="str">
        <f t="shared" ca="1" si="44"/>
        <v/>
      </c>
      <c r="AP144" s="106" t="str">
        <f t="shared" ca="1" si="45"/>
        <v/>
      </c>
      <c r="AR144" t="str">
        <f t="shared" si="34"/>
        <v>198710</v>
      </c>
      <c r="AS144">
        <f t="shared" si="46"/>
        <v>139</v>
      </c>
      <c r="AT144">
        <f t="shared" ca="1" si="38"/>
        <v>3222</v>
      </c>
      <c r="AU144">
        <f t="shared" ca="1" si="39"/>
        <v>2580</v>
      </c>
      <c r="AV144">
        <f t="shared" ca="1" si="40"/>
        <v>0.73</v>
      </c>
      <c r="AW144">
        <f t="shared" ca="1" si="41"/>
        <v>102.9</v>
      </c>
      <c r="AX144">
        <f t="shared" ca="1" si="42"/>
        <v>102.9</v>
      </c>
      <c r="AY144" s="22">
        <v>32051</v>
      </c>
      <c r="AZ144">
        <v>102.9</v>
      </c>
      <c r="BA144">
        <f t="shared" ca="1" si="35"/>
        <v>0</v>
      </c>
    </row>
    <row r="145" spans="1:53" x14ac:dyDescent="0.25">
      <c r="A145" t="str">
        <f t="shared" si="33"/>
        <v>198711</v>
      </c>
      <c r="B145">
        <f t="shared" si="36"/>
        <v>1987</v>
      </c>
      <c r="C145">
        <f t="shared" si="37"/>
        <v>11</v>
      </c>
      <c r="D145">
        <f t="shared" si="43"/>
        <v>140</v>
      </c>
      <c r="E145" s="64">
        <v>3263</v>
      </c>
      <c r="F145" s="64">
        <v>2594</v>
      </c>
      <c r="G145" s="2">
        <f>G138</f>
        <v>0.73</v>
      </c>
      <c r="H145" s="63">
        <v>103.4</v>
      </c>
      <c r="J145" s="32">
        <f t="shared" si="31"/>
        <v>1.0127250155183116</v>
      </c>
      <c r="K145" s="32">
        <f t="shared" si="32"/>
        <v>1.0054263565891473</v>
      </c>
      <c r="L145" s="63"/>
      <c r="M145" s="63"/>
      <c r="N145" s="63"/>
      <c r="O145"/>
      <c r="P145" s="63"/>
      <c r="Q145" s="63"/>
      <c r="R145" s="63"/>
      <c r="S145"/>
      <c r="T145" s="63"/>
      <c r="U145" s="63"/>
      <c r="V145" s="63"/>
      <c r="X145" s="63"/>
      <c r="Y145" s="63"/>
      <c r="Z145" s="63"/>
      <c r="AA145"/>
      <c r="AB145" s="63"/>
      <c r="AC145" s="63"/>
      <c r="AD145" s="63"/>
      <c r="AN145" s="106" t="str">
        <f t="shared" ca="1" si="44"/>
        <v/>
      </c>
      <c r="AP145" s="106" t="str">
        <f t="shared" ca="1" si="45"/>
        <v/>
      </c>
      <c r="AR145" t="str">
        <f t="shared" si="34"/>
        <v>198711</v>
      </c>
      <c r="AS145">
        <f t="shared" si="46"/>
        <v>140</v>
      </c>
      <c r="AT145">
        <f t="shared" ca="1" si="38"/>
        <v>3263</v>
      </c>
      <c r="AU145">
        <f t="shared" ca="1" si="39"/>
        <v>2594</v>
      </c>
      <c r="AV145">
        <f t="shared" ca="1" si="40"/>
        <v>0.73</v>
      </c>
      <c r="AW145">
        <f t="shared" ca="1" si="41"/>
        <v>103.4</v>
      </c>
      <c r="AX145">
        <f t="shared" ca="1" si="42"/>
        <v>103.4</v>
      </c>
      <c r="AY145" s="22">
        <v>32082</v>
      </c>
      <c r="AZ145">
        <v>103.4</v>
      </c>
      <c r="BA145">
        <f t="shared" ca="1" si="35"/>
        <v>0</v>
      </c>
    </row>
    <row r="146" spans="1:53" x14ac:dyDescent="0.25">
      <c r="A146" t="str">
        <f t="shared" si="33"/>
        <v>198712</v>
      </c>
      <c r="B146">
        <f t="shared" si="36"/>
        <v>1987</v>
      </c>
      <c r="C146">
        <f t="shared" si="37"/>
        <v>12</v>
      </c>
      <c r="D146">
        <f t="shared" si="43"/>
        <v>141</v>
      </c>
      <c r="E146" s="64">
        <v>3268</v>
      </c>
      <c r="F146" s="64">
        <v>2609</v>
      </c>
      <c r="G146" s="2">
        <f>G138</f>
        <v>0.73</v>
      </c>
      <c r="H146" s="63">
        <v>103.3</v>
      </c>
      <c r="J146" s="32">
        <f t="shared" si="31"/>
        <v>1.001532332209623</v>
      </c>
      <c r="K146" s="32">
        <f t="shared" si="32"/>
        <v>1.0057825751734772</v>
      </c>
      <c r="L146" s="63"/>
      <c r="M146" s="63"/>
      <c r="N146" s="63"/>
      <c r="O146"/>
      <c r="P146" s="63"/>
      <c r="Q146" s="63"/>
      <c r="R146" s="63"/>
      <c r="S146"/>
      <c r="T146" s="63"/>
      <c r="U146" s="63"/>
      <c r="V146" s="63"/>
      <c r="X146" s="63"/>
      <c r="Y146" s="63"/>
      <c r="Z146" s="63"/>
      <c r="AA146"/>
      <c r="AB146" s="63"/>
      <c r="AC146" s="63"/>
      <c r="AD146" s="63"/>
      <c r="AN146" s="106" t="str">
        <f t="shared" ca="1" si="44"/>
        <v/>
      </c>
      <c r="AP146" s="106" t="str">
        <f t="shared" ca="1" si="45"/>
        <v/>
      </c>
      <c r="AR146" t="str">
        <f t="shared" si="34"/>
        <v>198712</v>
      </c>
      <c r="AS146">
        <f t="shared" si="46"/>
        <v>141</v>
      </c>
      <c r="AT146">
        <f t="shared" ca="1" si="38"/>
        <v>3268</v>
      </c>
      <c r="AU146">
        <f t="shared" ca="1" si="39"/>
        <v>2609</v>
      </c>
      <c r="AV146">
        <f t="shared" ca="1" si="40"/>
        <v>0.73</v>
      </c>
      <c r="AW146">
        <f t="shared" ca="1" si="41"/>
        <v>103.3</v>
      </c>
      <c r="AX146">
        <f t="shared" ca="1" si="42"/>
        <v>103.3</v>
      </c>
      <c r="AY146" s="22">
        <v>32112</v>
      </c>
      <c r="AZ146">
        <v>103.3</v>
      </c>
      <c r="BA146">
        <f t="shared" ca="1" si="35"/>
        <v>0</v>
      </c>
    </row>
    <row r="147" spans="1:53" x14ac:dyDescent="0.25">
      <c r="A147" t="str">
        <f t="shared" si="33"/>
        <v>19881</v>
      </c>
      <c r="B147">
        <f t="shared" si="36"/>
        <v>1988</v>
      </c>
      <c r="C147">
        <f t="shared" si="37"/>
        <v>1</v>
      </c>
      <c r="D147">
        <f t="shared" si="43"/>
        <v>142</v>
      </c>
      <c r="E147" s="64">
        <v>3284</v>
      </c>
      <c r="F147" s="64">
        <v>2624</v>
      </c>
      <c r="G147" s="2">
        <f>G138</f>
        <v>0.73</v>
      </c>
      <c r="H147" s="63">
        <v>103.3</v>
      </c>
      <c r="J147" s="32">
        <f t="shared" ref="J147:J210" si="47">E147/E146</f>
        <v>1.0048959608323134</v>
      </c>
      <c r="K147" s="32">
        <f t="shared" ref="K147:K210" si="48">F147/F146</f>
        <v>1.0057493292449213</v>
      </c>
      <c r="L147" s="63"/>
      <c r="M147" s="63"/>
      <c r="N147" s="63"/>
      <c r="O147"/>
      <c r="P147" s="63"/>
      <c r="Q147" s="63"/>
      <c r="R147" s="63"/>
      <c r="S147"/>
      <c r="T147" s="63"/>
      <c r="U147" s="63"/>
      <c r="V147" s="63"/>
      <c r="X147" s="63"/>
      <c r="Y147" s="63"/>
      <c r="Z147" s="63"/>
      <c r="AA147"/>
      <c r="AB147" s="63"/>
      <c r="AC147" s="63"/>
      <c r="AD147" s="63"/>
      <c r="AN147" s="106" t="str">
        <f t="shared" ca="1" si="44"/>
        <v/>
      </c>
      <c r="AP147" s="106" t="str">
        <f t="shared" ca="1" si="45"/>
        <v/>
      </c>
      <c r="AR147" t="str">
        <f t="shared" si="34"/>
        <v>19881</v>
      </c>
      <c r="AS147">
        <f t="shared" si="46"/>
        <v>142</v>
      </c>
      <c r="AT147">
        <f t="shared" ca="1" si="38"/>
        <v>3284</v>
      </c>
      <c r="AU147">
        <f t="shared" ca="1" si="39"/>
        <v>2624</v>
      </c>
      <c r="AV147">
        <f t="shared" ca="1" si="40"/>
        <v>0.73</v>
      </c>
      <c r="AW147">
        <f t="shared" ca="1" si="41"/>
        <v>103.3</v>
      </c>
      <c r="AX147">
        <f t="shared" ca="1" si="42"/>
        <v>103.3</v>
      </c>
      <c r="AY147" s="22">
        <v>32143</v>
      </c>
      <c r="AZ147">
        <v>103.3</v>
      </c>
      <c r="BA147">
        <f t="shared" ca="1" si="35"/>
        <v>0</v>
      </c>
    </row>
    <row r="148" spans="1:53" x14ac:dyDescent="0.25">
      <c r="A148" t="str">
        <f t="shared" si="33"/>
        <v>19882</v>
      </c>
      <c r="B148">
        <f t="shared" si="36"/>
        <v>1988</v>
      </c>
      <c r="C148">
        <f t="shared" si="37"/>
        <v>2</v>
      </c>
      <c r="D148">
        <f t="shared" si="43"/>
        <v>143</v>
      </c>
      <c r="E148" s="64">
        <v>3304</v>
      </c>
      <c r="F148" s="64">
        <v>2639</v>
      </c>
      <c r="G148" s="2">
        <f>G138</f>
        <v>0.73</v>
      </c>
      <c r="H148" s="63">
        <v>103.7</v>
      </c>
      <c r="J148" s="32">
        <f t="shared" si="47"/>
        <v>1.0060901339829476</v>
      </c>
      <c r="K148" s="32">
        <f t="shared" si="48"/>
        <v>1.0057164634146341</v>
      </c>
      <c r="L148" s="63"/>
      <c r="M148" s="63"/>
      <c r="N148" s="63"/>
      <c r="O148"/>
      <c r="P148" s="63"/>
      <c r="Q148" s="63"/>
      <c r="R148" s="63"/>
      <c r="S148"/>
      <c r="T148" s="63"/>
      <c r="U148" s="63"/>
      <c r="V148" s="63"/>
      <c r="X148" s="63"/>
      <c r="Y148" s="63"/>
      <c r="Z148" s="63"/>
      <c r="AA148"/>
      <c r="AB148" s="63"/>
      <c r="AC148" s="63"/>
      <c r="AD148" s="63"/>
      <c r="AN148" s="106" t="str">
        <f t="shared" ca="1" si="44"/>
        <v/>
      </c>
      <c r="AP148" s="106" t="str">
        <f t="shared" ca="1" si="45"/>
        <v/>
      </c>
      <c r="AR148" t="str">
        <f t="shared" si="34"/>
        <v>19882</v>
      </c>
      <c r="AS148">
        <f t="shared" si="46"/>
        <v>143</v>
      </c>
      <c r="AT148">
        <f t="shared" ca="1" si="38"/>
        <v>3304</v>
      </c>
      <c r="AU148">
        <f t="shared" ca="1" si="39"/>
        <v>2639</v>
      </c>
      <c r="AV148">
        <f t="shared" ca="1" si="40"/>
        <v>0.73</v>
      </c>
      <c r="AW148">
        <f t="shared" ca="1" si="41"/>
        <v>103.7</v>
      </c>
      <c r="AX148">
        <f t="shared" ca="1" si="42"/>
        <v>103.7</v>
      </c>
      <c r="AY148" s="22">
        <v>32174</v>
      </c>
      <c r="AZ148">
        <v>103.7</v>
      </c>
      <c r="BA148">
        <f t="shared" ca="1" si="35"/>
        <v>0</v>
      </c>
    </row>
    <row r="149" spans="1:53" x14ac:dyDescent="0.25">
      <c r="A149" t="str">
        <f t="shared" si="33"/>
        <v>19883</v>
      </c>
      <c r="B149">
        <f t="shared" si="36"/>
        <v>1988</v>
      </c>
      <c r="C149">
        <f t="shared" si="37"/>
        <v>3</v>
      </c>
      <c r="D149">
        <f t="shared" si="43"/>
        <v>144</v>
      </c>
      <c r="E149" s="64">
        <v>3299</v>
      </c>
      <c r="F149" s="64">
        <v>2654</v>
      </c>
      <c r="G149" s="2">
        <f>G138</f>
        <v>0.73</v>
      </c>
      <c r="H149" s="63">
        <v>104.1</v>
      </c>
      <c r="J149" s="32">
        <f t="shared" si="47"/>
        <v>0.99848668280871666</v>
      </c>
      <c r="K149" s="32">
        <f t="shared" si="48"/>
        <v>1.0056839712012127</v>
      </c>
      <c r="L149" s="63"/>
      <c r="M149" s="63"/>
      <c r="N149" s="63"/>
      <c r="O149"/>
      <c r="P149" s="63"/>
      <c r="Q149" s="63"/>
      <c r="R149" s="63"/>
      <c r="S149"/>
      <c r="T149" s="63"/>
      <c r="U149" s="63"/>
      <c r="V149" s="63"/>
      <c r="X149" s="63"/>
      <c r="Y149" s="63"/>
      <c r="Z149" s="63"/>
      <c r="AA149"/>
      <c r="AB149" s="63"/>
      <c r="AC149" s="63"/>
      <c r="AD149" s="63"/>
      <c r="AN149" s="106" t="str">
        <f t="shared" ca="1" si="44"/>
        <v/>
      </c>
      <c r="AP149" s="106" t="str">
        <f t="shared" ca="1" si="45"/>
        <v/>
      </c>
      <c r="AR149" t="str">
        <f t="shared" si="34"/>
        <v>19883</v>
      </c>
      <c r="AS149">
        <f t="shared" si="46"/>
        <v>144</v>
      </c>
      <c r="AT149">
        <f t="shared" ca="1" si="38"/>
        <v>3299</v>
      </c>
      <c r="AU149">
        <f t="shared" ca="1" si="39"/>
        <v>2654</v>
      </c>
      <c r="AV149">
        <f t="shared" ca="1" si="40"/>
        <v>0.73</v>
      </c>
      <c r="AW149">
        <f t="shared" ca="1" si="41"/>
        <v>104.1</v>
      </c>
      <c r="AX149">
        <f t="shared" ca="1" si="42"/>
        <v>104.1</v>
      </c>
      <c r="AY149" s="22">
        <v>32203</v>
      </c>
      <c r="AZ149">
        <v>104.1</v>
      </c>
      <c r="BA149">
        <f t="shared" ca="1" si="35"/>
        <v>0</v>
      </c>
    </row>
    <row r="150" spans="1:53" x14ac:dyDescent="0.25">
      <c r="A150" t="str">
        <f t="shared" si="33"/>
        <v>19884</v>
      </c>
      <c r="B150">
        <f t="shared" si="36"/>
        <v>1988</v>
      </c>
      <c r="C150">
        <f t="shared" si="37"/>
        <v>4</v>
      </c>
      <c r="D150">
        <f t="shared" si="43"/>
        <v>145</v>
      </c>
      <c r="E150" s="64">
        <v>3345</v>
      </c>
      <c r="F150" s="64">
        <v>2668</v>
      </c>
      <c r="G150" s="2">
        <v>0.75</v>
      </c>
      <c r="H150" s="63">
        <v>105.8</v>
      </c>
      <c r="J150" s="32">
        <f t="shared" si="47"/>
        <v>1.0139436192785694</v>
      </c>
      <c r="K150" s="32">
        <f t="shared" si="48"/>
        <v>1.0052750565184627</v>
      </c>
      <c r="L150" s="63"/>
      <c r="M150" s="63"/>
      <c r="N150" s="63"/>
      <c r="O150"/>
      <c r="P150" s="63"/>
      <c r="Q150" s="63"/>
      <c r="R150" s="63"/>
      <c r="S150"/>
      <c r="T150" s="63"/>
      <c r="U150" s="63"/>
      <c r="V150" s="63"/>
      <c r="X150" s="63"/>
      <c r="Y150" s="63"/>
      <c r="Z150" s="63"/>
      <c r="AA150"/>
      <c r="AB150" s="63"/>
      <c r="AC150" s="63"/>
      <c r="AD150" s="63"/>
      <c r="AN150" s="106" t="str">
        <f t="shared" ca="1" si="44"/>
        <v/>
      </c>
      <c r="AP150" s="106" t="str">
        <f t="shared" ca="1" si="45"/>
        <v/>
      </c>
      <c r="AR150" t="str">
        <f t="shared" si="34"/>
        <v>19884</v>
      </c>
      <c r="AS150">
        <f t="shared" si="46"/>
        <v>145</v>
      </c>
      <c r="AT150">
        <f t="shared" ca="1" si="38"/>
        <v>3345</v>
      </c>
      <c r="AU150">
        <f t="shared" ca="1" si="39"/>
        <v>2668</v>
      </c>
      <c r="AV150">
        <f t="shared" ca="1" si="40"/>
        <v>0.75</v>
      </c>
      <c r="AW150">
        <f t="shared" ca="1" si="41"/>
        <v>105.8</v>
      </c>
      <c r="AX150">
        <f t="shared" ca="1" si="42"/>
        <v>105.8</v>
      </c>
      <c r="AY150" s="22">
        <v>32234</v>
      </c>
      <c r="AZ150">
        <v>105.8</v>
      </c>
      <c r="BA150">
        <f t="shared" ca="1" si="35"/>
        <v>0</v>
      </c>
    </row>
    <row r="151" spans="1:53" x14ac:dyDescent="0.25">
      <c r="A151" t="str">
        <f t="shared" si="33"/>
        <v>19885</v>
      </c>
      <c r="B151">
        <f t="shared" si="36"/>
        <v>1988</v>
      </c>
      <c r="C151">
        <f t="shared" si="37"/>
        <v>5</v>
      </c>
      <c r="D151">
        <f t="shared" si="43"/>
        <v>146</v>
      </c>
      <c r="E151" s="64">
        <v>3371</v>
      </c>
      <c r="F151" s="64">
        <v>2684</v>
      </c>
      <c r="G151" s="2">
        <f>G150</f>
        <v>0.75</v>
      </c>
      <c r="H151" s="63">
        <v>106.2</v>
      </c>
      <c r="J151" s="32">
        <f t="shared" si="47"/>
        <v>1.0077727952167415</v>
      </c>
      <c r="K151" s="32">
        <f t="shared" si="48"/>
        <v>1.0059970014992503</v>
      </c>
      <c r="L151" s="63"/>
      <c r="M151" s="63"/>
      <c r="N151" s="63"/>
      <c r="O151"/>
      <c r="P151" s="63"/>
      <c r="Q151" s="63"/>
      <c r="R151" s="63"/>
      <c r="S151"/>
      <c r="T151" s="63"/>
      <c r="U151" s="63"/>
      <c r="V151" s="63"/>
      <c r="X151" s="63"/>
      <c r="Y151" s="63"/>
      <c r="Z151" s="63"/>
      <c r="AA151"/>
      <c r="AB151" s="63"/>
      <c r="AC151" s="63"/>
      <c r="AD151" s="63"/>
      <c r="AN151" s="106" t="str">
        <f t="shared" ca="1" si="44"/>
        <v/>
      </c>
      <c r="AP151" s="106" t="str">
        <f t="shared" ca="1" si="45"/>
        <v/>
      </c>
      <c r="AR151" t="str">
        <f t="shared" si="34"/>
        <v>19885</v>
      </c>
      <c r="AS151">
        <f t="shared" si="46"/>
        <v>146</v>
      </c>
      <c r="AT151">
        <f t="shared" ca="1" si="38"/>
        <v>3371</v>
      </c>
      <c r="AU151">
        <f t="shared" ca="1" si="39"/>
        <v>2684</v>
      </c>
      <c r="AV151">
        <f t="shared" ca="1" si="40"/>
        <v>0.75</v>
      </c>
      <c r="AW151">
        <f t="shared" ca="1" si="41"/>
        <v>106.2</v>
      </c>
      <c r="AX151">
        <f t="shared" ca="1" si="42"/>
        <v>106.2</v>
      </c>
      <c r="AY151" s="22">
        <v>32264</v>
      </c>
      <c r="AZ151">
        <v>106.2</v>
      </c>
      <c r="BA151">
        <f t="shared" ca="1" si="35"/>
        <v>0</v>
      </c>
    </row>
    <row r="152" spans="1:53" x14ac:dyDescent="0.25">
      <c r="A152" t="str">
        <f t="shared" si="33"/>
        <v>19886</v>
      </c>
      <c r="B152">
        <f t="shared" si="36"/>
        <v>1988</v>
      </c>
      <c r="C152">
        <f t="shared" si="37"/>
        <v>6</v>
      </c>
      <c r="D152">
        <f t="shared" si="43"/>
        <v>147</v>
      </c>
      <c r="E152" s="64">
        <v>3397</v>
      </c>
      <c r="F152" s="64">
        <v>2699</v>
      </c>
      <c r="G152" s="2">
        <f>G150</f>
        <v>0.75</v>
      </c>
      <c r="H152" s="63">
        <v>106.6</v>
      </c>
      <c r="J152" s="32">
        <f t="shared" si="47"/>
        <v>1.0077128448531594</v>
      </c>
      <c r="K152" s="32">
        <f t="shared" si="48"/>
        <v>1.0055886736214605</v>
      </c>
      <c r="L152" s="63"/>
      <c r="M152" s="63"/>
      <c r="N152" s="63"/>
      <c r="O152"/>
      <c r="P152" s="63"/>
      <c r="Q152" s="63"/>
      <c r="R152" s="63"/>
      <c r="S152"/>
      <c r="T152" s="63"/>
      <c r="U152" s="63"/>
      <c r="V152" s="63"/>
      <c r="X152" s="63"/>
      <c r="Y152" s="63"/>
      <c r="Z152" s="63"/>
      <c r="AA152"/>
      <c r="AB152" s="63"/>
      <c r="AC152" s="63"/>
      <c r="AD152" s="63"/>
      <c r="AN152" s="106" t="str">
        <f t="shared" ca="1" si="44"/>
        <v/>
      </c>
      <c r="AP152" s="106" t="str">
        <f t="shared" ca="1" si="45"/>
        <v/>
      </c>
      <c r="AR152" t="str">
        <f t="shared" si="34"/>
        <v>19886</v>
      </c>
      <c r="AS152">
        <f t="shared" si="46"/>
        <v>147</v>
      </c>
      <c r="AT152">
        <f t="shared" ca="1" si="38"/>
        <v>3397</v>
      </c>
      <c r="AU152">
        <f t="shared" ca="1" si="39"/>
        <v>2699</v>
      </c>
      <c r="AV152">
        <f t="shared" ca="1" si="40"/>
        <v>0.75</v>
      </c>
      <c r="AW152">
        <f t="shared" ca="1" si="41"/>
        <v>106.6</v>
      </c>
      <c r="AX152">
        <f t="shared" ca="1" si="42"/>
        <v>106.6</v>
      </c>
      <c r="AY152" s="22">
        <v>32295</v>
      </c>
      <c r="AZ152">
        <v>106.6</v>
      </c>
      <c r="BA152">
        <f t="shared" ca="1" si="35"/>
        <v>0</v>
      </c>
    </row>
    <row r="153" spans="1:53" x14ac:dyDescent="0.25">
      <c r="A153" t="str">
        <f t="shared" si="33"/>
        <v>19887</v>
      </c>
      <c r="B153">
        <f t="shared" si="36"/>
        <v>1988</v>
      </c>
      <c r="C153">
        <f t="shared" si="37"/>
        <v>7</v>
      </c>
      <c r="D153">
        <f t="shared" si="43"/>
        <v>148</v>
      </c>
      <c r="E153" s="64">
        <v>3443</v>
      </c>
      <c r="F153" s="64">
        <v>2715</v>
      </c>
      <c r="G153" s="2">
        <f>G150</f>
        <v>0.75</v>
      </c>
      <c r="H153" s="63">
        <v>106.7</v>
      </c>
      <c r="J153" s="32">
        <f t="shared" si="47"/>
        <v>1.0135413600235501</v>
      </c>
      <c r="K153" s="32">
        <f t="shared" si="48"/>
        <v>1.0059281215264912</v>
      </c>
      <c r="L153" s="63"/>
      <c r="M153" s="63"/>
      <c r="N153" s="63"/>
      <c r="O153"/>
      <c r="P153" s="63"/>
      <c r="Q153" s="63"/>
      <c r="R153" s="63"/>
      <c r="S153"/>
      <c r="T153" s="63"/>
      <c r="U153" s="63"/>
      <c r="V153" s="63"/>
      <c r="X153" s="63"/>
      <c r="Y153" s="63"/>
      <c r="Z153" s="63"/>
      <c r="AA153"/>
      <c r="AB153" s="63"/>
      <c r="AC153" s="63"/>
      <c r="AD153" s="63"/>
      <c r="AN153" s="106" t="str">
        <f t="shared" ca="1" si="44"/>
        <v/>
      </c>
      <c r="AP153" s="106" t="str">
        <f t="shared" ca="1" si="45"/>
        <v/>
      </c>
      <c r="AR153" t="str">
        <f t="shared" si="34"/>
        <v>19887</v>
      </c>
      <c r="AS153">
        <f t="shared" si="46"/>
        <v>148</v>
      </c>
      <c r="AT153">
        <f t="shared" ca="1" si="38"/>
        <v>3443</v>
      </c>
      <c r="AU153">
        <f t="shared" ca="1" si="39"/>
        <v>2715</v>
      </c>
      <c r="AV153">
        <f t="shared" ca="1" si="40"/>
        <v>0.75</v>
      </c>
      <c r="AW153">
        <f t="shared" ca="1" si="41"/>
        <v>106.7</v>
      </c>
      <c r="AX153">
        <f t="shared" ca="1" si="42"/>
        <v>106.7</v>
      </c>
      <c r="AY153" s="22">
        <v>32325</v>
      </c>
      <c r="AZ153">
        <v>106.7</v>
      </c>
      <c r="BA153">
        <f t="shared" ca="1" si="35"/>
        <v>0</v>
      </c>
    </row>
    <row r="154" spans="1:53" x14ac:dyDescent="0.25">
      <c r="A154" t="str">
        <f t="shared" si="33"/>
        <v>19888</v>
      </c>
      <c r="B154">
        <f t="shared" si="36"/>
        <v>1988</v>
      </c>
      <c r="C154">
        <f t="shared" si="37"/>
        <v>8</v>
      </c>
      <c r="D154">
        <f t="shared" si="43"/>
        <v>149</v>
      </c>
      <c r="E154" s="64">
        <v>3448</v>
      </c>
      <c r="F154" s="64">
        <v>2731</v>
      </c>
      <c r="G154" s="2">
        <f>G150</f>
        <v>0.75</v>
      </c>
      <c r="H154" s="63">
        <v>107.9</v>
      </c>
      <c r="J154" s="32">
        <f t="shared" si="47"/>
        <v>1.0014522218995063</v>
      </c>
      <c r="K154" s="32">
        <f t="shared" si="48"/>
        <v>1.0058931860036833</v>
      </c>
      <c r="L154" s="63"/>
      <c r="M154" s="63"/>
      <c r="N154" s="63"/>
      <c r="O154"/>
      <c r="P154" s="63"/>
      <c r="Q154" s="63"/>
      <c r="R154" s="63"/>
      <c r="S154"/>
      <c r="T154" s="63"/>
      <c r="U154" s="63"/>
      <c r="V154" s="63"/>
      <c r="X154" s="63"/>
      <c r="Y154" s="63"/>
      <c r="Z154" s="63"/>
      <c r="AA154"/>
      <c r="AB154" s="63"/>
      <c r="AC154" s="63"/>
      <c r="AD154" s="63"/>
      <c r="AN154" s="106" t="str">
        <f t="shared" ca="1" si="44"/>
        <v/>
      </c>
      <c r="AP154" s="106" t="str">
        <f t="shared" ca="1" si="45"/>
        <v/>
      </c>
      <c r="AR154" t="str">
        <f t="shared" si="34"/>
        <v>19888</v>
      </c>
      <c r="AS154">
        <f t="shared" si="46"/>
        <v>149</v>
      </c>
      <c r="AT154">
        <f t="shared" ca="1" si="38"/>
        <v>3448</v>
      </c>
      <c r="AU154">
        <f t="shared" ca="1" si="39"/>
        <v>2731</v>
      </c>
      <c r="AV154">
        <f t="shared" ca="1" si="40"/>
        <v>0.75</v>
      </c>
      <c r="AW154">
        <f t="shared" ca="1" si="41"/>
        <v>107.9</v>
      </c>
      <c r="AX154">
        <f t="shared" ca="1" si="42"/>
        <v>107.9</v>
      </c>
      <c r="AY154" s="22">
        <v>32356</v>
      </c>
      <c r="AZ154">
        <v>107.9</v>
      </c>
      <c r="BA154">
        <f t="shared" ca="1" si="35"/>
        <v>0</v>
      </c>
    </row>
    <row r="155" spans="1:53" x14ac:dyDescent="0.25">
      <c r="A155" t="str">
        <f t="shared" si="33"/>
        <v>19889</v>
      </c>
      <c r="B155">
        <f t="shared" si="36"/>
        <v>1988</v>
      </c>
      <c r="C155">
        <f t="shared" si="37"/>
        <v>9</v>
      </c>
      <c r="D155">
        <f t="shared" si="43"/>
        <v>150</v>
      </c>
      <c r="E155" s="64">
        <v>3485</v>
      </c>
      <c r="F155" s="64">
        <v>2748</v>
      </c>
      <c r="G155" s="2">
        <f>G150</f>
        <v>0.75</v>
      </c>
      <c r="H155" s="63">
        <v>108.4</v>
      </c>
      <c r="J155" s="32">
        <f t="shared" si="47"/>
        <v>1.0107308584686774</v>
      </c>
      <c r="K155" s="32">
        <f t="shared" si="48"/>
        <v>1.0062248260710362</v>
      </c>
      <c r="L155" s="63"/>
      <c r="M155" s="63"/>
      <c r="N155" s="63"/>
      <c r="O155"/>
      <c r="P155" s="63"/>
      <c r="Q155" s="63"/>
      <c r="R155" s="63"/>
      <c r="S155"/>
      <c r="T155" s="63"/>
      <c r="U155" s="63"/>
      <c r="V155" s="63"/>
      <c r="X155" s="63"/>
      <c r="Y155" s="63"/>
      <c r="Z155" s="63"/>
      <c r="AA155"/>
      <c r="AB155" s="63"/>
      <c r="AC155" s="63"/>
      <c r="AD155" s="63"/>
      <c r="AN155" s="106" t="str">
        <f t="shared" ca="1" si="44"/>
        <v/>
      </c>
      <c r="AP155" s="106" t="str">
        <f t="shared" ca="1" si="45"/>
        <v/>
      </c>
      <c r="AR155" t="str">
        <f t="shared" si="34"/>
        <v>19889</v>
      </c>
      <c r="AS155">
        <f t="shared" si="46"/>
        <v>150</v>
      </c>
      <c r="AT155">
        <f t="shared" ca="1" si="38"/>
        <v>3485</v>
      </c>
      <c r="AU155">
        <f t="shared" ca="1" si="39"/>
        <v>2748</v>
      </c>
      <c r="AV155">
        <f t="shared" ca="1" si="40"/>
        <v>0.75</v>
      </c>
      <c r="AW155">
        <f t="shared" ca="1" si="41"/>
        <v>108.4</v>
      </c>
      <c r="AX155">
        <f t="shared" ca="1" si="42"/>
        <v>108.4</v>
      </c>
      <c r="AY155" s="22">
        <v>32387</v>
      </c>
      <c r="AZ155">
        <v>108.4</v>
      </c>
      <c r="BA155">
        <f t="shared" ca="1" si="35"/>
        <v>0</v>
      </c>
    </row>
    <row r="156" spans="1:53" x14ac:dyDescent="0.25">
      <c r="A156" t="str">
        <f t="shared" si="33"/>
        <v>198810</v>
      </c>
      <c r="B156">
        <f t="shared" si="36"/>
        <v>1988</v>
      </c>
      <c r="C156">
        <f t="shared" si="37"/>
        <v>10</v>
      </c>
      <c r="D156">
        <f t="shared" si="43"/>
        <v>151</v>
      </c>
      <c r="E156" s="64">
        <v>3515</v>
      </c>
      <c r="F156" s="64">
        <v>2765</v>
      </c>
      <c r="G156" s="2">
        <f>G150</f>
        <v>0.75</v>
      </c>
      <c r="H156" s="63">
        <v>109.5</v>
      </c>
      <c r="J156" s="32">
        <f t="shared" si="47"/>
        <v>1.0086083213773314</v>
      </c>
      <c r="K156" s="32">
        <f t="shared" si="48"/>
        <v>1.0061863173216885</v>
      </c>
      <c r="L156" s="63"/>
      <c r="M156" s="63"/>
      <c r="N156" s="63"/>
      <c r="O156"/>
      <c r="P156" s="63"/>
      <c r="Q156" s="63"/>
      <c r="R156" s="63"/>
      <c r="S156"/>
      <c r="T156" s="63"/>
      <c r="U156" s="63"/>
      <c r="V156" s="63"/>
      <c r="X156" s="63"/>
      <c r="Y156" s="63"/>
      <c r="Z156" s="63"/>
      <c r="AA156"/>
      <c r="AB156" s="63"/>
      <c r="AC156" s="63"/>
      <c r="AD156" s="63"/>
      <c r="AN156" s="106" t="str">
        <f t="shared" ca="1" si="44"/>
        <v/>
      </c>
      <c r="AP156" s="106" t="str">
        <f t="shared" ca="1" si="45"/>
        <v/>
      </c>
      <c r="AR156" t="str">
        <f t="shared" si="34"/>
        <v>198810</v>
      </c>
      <c r="AS156">
        <f t="shared" si="46"/>
        <v>151</v>
      </c>
      <c r="AT156">
        <f t="shared" ca="1" si="38"/>
        <v>3515</v>
      </c>
      <c r="AU156">
        <f t="shared" ca="1" si="39"/>
        <v>2765</v>
      </c>
      <c r="AV156">
        <f t="shared" ca="1" si="40"/>
        <v>0.75</v>
      </c>
      <c r="AW156">
        <f t="shared" ca="1" si="41"/>
        <v>109.5</v>
      </c>
      <c r="AX156">
        <f t="shared" ca="1" si="42"/>
        <v>109.5</v>
      </c>
      <c r="AY156" s="22">
        <v>32417</v>
      </c>
      <c r="AZ156">
        <v>109.5</v>
      </c>
      <c r="BA156">
        <f t="shared" ca="1" si="35"/>
        <v>0</v>
      </c>
    </row>
    <row r="157" spans="1:53" x14ac:dyDescent="0.25">
      <c r="A157" t="str">
        <f t="shared" si="33"/>
        <v>198811</v>
      </c>
      <c r="B157">
        <f t="shared" si="36"/>
        <v>1988</v>
      </c>
      <c r="C157">
        <f t="shared" si="37"/>
        <v>11</v>
      </c>
      <c r="D157">
        <f t="shared" si="43"/>
        <v>152</v>
      </c>
      <c r="E157" s="64">
        <v>3546</v>
      </c>
      <c r="F157" s="64">
        <v>2781</v>
      </c>
      <c r="G157" s="2">
        <f>G150</f>
        <v>0.75</v>
      </c>
      <c r="H157" s="63">
        <v>110</v>
      </c>
      <c r="J157" s="32">
        <f t="shared" si="47"/>
        <v>1.0088193456614509</v>
      </c>
      <c r="K157" s="32">
        <f t="shared" si="48"/>
        <v>1.0057866184448463</v>
      </c>
      <c r="L157" s="63"/>
      <c r="M157" s="63"/>
      <c r="N157" s="63"/>
      <c r="O157"/>
      <c r="P157" s="63"/>
      <c r="Q157" s="63"/>
      <c r="R157" s="63"/>
      <c r="S157"/>
      <c r="T157" s="63"/>
      <c r="U157" s="63"/>
      <c r="V157" s="63"/>
      <c r="X157" s="63"/>
      <c r="Y157" s="63"/>
      <c r="Z157" s="63"/>
      <c r="AA157"/>
      <c r="AB157" s="63"/>
      <c r="AC157" s="63"/>
      <c r="AD157" s="63"/>
      <c r="AN157" s="106" t="str">
        <f t="shared" ca="1" si="44"/>
        <v/>
      </c>
      <c r="AP157" s="106" t="str">
        <f t="shared" ca="1" si="45"/>
        <v/>
      </c>
      <c r="AR157" t="str">
        <f t="shared" si="34"/>
        <v>198811</v>
      </c>
      <c r="AS157">
        <f t="shared" si="46"/>
        <v>152</v>
      </c>
      <c r="AT157">
        <f t="shared" ca="1" si="38"/>
        <v>3546</v>
      </c>
      <c r="AU157">
        <f t="shared" ca="1" si="39"/>
        <v>2781</v>
      </c>
      <c r="AV157">
        <f t="shared" ca="1" si="40"/>
        <v>0.75</v>
      </c>
      <c r="AW157">
        <f t="shared" ca="1" si="41"/>
        <v>110</v>
      </c>
      <c r="AX157">
        <f t="shared" ca="1" si="42"/>
        <v>110</v>
      </c>
      <c r="AY157" s="22">
        <v>32448</v>
      </c>
      <c r="AZ157">
        <v>110</v>
      </c>
      <c r="BA157">
        <f t="shared" ca="1" si="35"/>
        <v>0</v>
      </c>
    </row>
    <row r="158" spans="1:53" x14ac:dyDescent="0.25">
      <c r="A158" t="str">
        <f t="shared" si="33"/>
        <v>198812</v>
      </c>
      <c r="B158">
        <f t="shared" si="36"/>
        <v>1988</v>
      </c>
      <c r="C158">
        <f t="shared" si="37"/>
        <v>12</v>
      </c>
      <c r="D158">
        <f t="shared" si="43"/>
        <v>153</v>
      </c>
      <c r="E158" s="64">
        <v>3608</v>
      </c>
      <c r="F158" s="64">
        <v>2798</v>
      </c>
      <c r="G158" s="2">
        <f>G150</f>
        <v>0.75</v>
      </c>
      <c r="H158" s="63">
        <v>110.3</v>
      </c>
      <c r="J158" s="32">
        <f t="shared" si="47"/>
        <v>1.0174844895657078</v>
      </c>
      <c r="K158" s="32">
        <f t="shared" si="48"/>
        <v>1.0061129090255303</v>
      </c>
      <c r="L158" s="63"/>
      <c r="M158" s="63"/>
      <c r="N158" s="63"/>
      <c r="O158"/>
      <c r="P158" s="63"/>
      <c r="Q158" s="63"/>
      <c r="R158" s="63"/>
      <c r="S158"/>
      <c r="T158" s="63"/>
      <c r="U158" s="63"/>
      <c r="V158" s="63"/>
      <c r="X158" s="63"/>
      <c r="Y158" s="63"/>
      <c r="Z158" s="63"/>
      <c r="AA158"/>
      <c r="AB158" s="63"/>
      <c r="AC158" s="63"/>
      <c r="AD158" s="63"/>
      <c r="AN158" s="106" t="str">
        <f t="shared" ca="1" si="44"/>
        <v/>
      </c>
      <c r="AP158" s="106" t="str">
        <f t="shared" ca="1" si="45"/>
        <v/>
      </c>
      <c r="AR158" t="str">
        <f t="shared" si="34"/>
        <v>198812</v>
      </c>
      <c r="AS158">
        <f t="shared" si="46"/>
        <v>153</v>
      </c>
      <c r="AT158">
        <f t="shared" ca="1" si="38"/>
        <v>3608</v>
      </c>
      <c r="AU158">
        <f t="shared" ca="1" si="39"/>
        <v>2798</v>
      </c>
      <c r="AV158">
        <f t="shared" ca="1" si="40"/>
        <v>0.75</v>
      </c>
      <c r="AW158">
        <f t="shared" ca="1" si="41"/>
        <v>110.3</v>
      </c>
      <c r="AX158">
        <f t="shared" ca="1" si="42"/>
        <v>110.3</v>
      </c>
      <c r="AY158" s="22">
        <v>32478</v>
      </c>
      <c r="AZ158">
        <v>110.3</v>
      </c>
      <c r="BA158">
        <f t="shared" ca="1" si="35"/>
        <v>0</v>
      </c>
    </row>
    <row r="159" spans="1:53" x14ac:dyDescent="0.25">
      <c r="A159" t="str">
        <f t="shared" si="33"/>
        <v>19891</v>
      </c>
      <c r="B159">
        <f t="shared" si="36"/>
        <v>1989</v>
      </c>
      <c r="C159">
        <f t="shared" si="37"/>
        <v>1</v>
      </c>
      <c r="D159">
        <f t="shared" si="43"/>
        <v>154</v>
      </c>
      <c r="E159" s="64">
        <v>3588</v>
      </c>
      <c r="F159" s="64">
        <v>2815</v>
      </c>
      <c r="G159" s="2">
        <f>G150</f>
        <v>0.75</v>
      </c>
      <c r="H159" s="63">
        <v>111</v>
      </c>
      <c r="J159" s="32">
        <f t="shared" si="47"/>
        <v>0.99445676274944572</v>
      </c>
      <c r="K159" s="32">
        <f t="shared" si="48"/>
        <v>1.0060757684060042</v>
      </c>
      <c r="L159" s="63"/>
      <c r="M159" s="63"/>
      <c r="N159" s="63"/>
      <c r="O159"/>
      <c r="P159" s="63"/>
      <c r="Q159" s="63"/>
      <c r="R159" s="63"/>
      <c r="S159"/>
      <c r="T159" s="63"/>
      <c r="U159" s="63"/>
      <c r="V159" s="63"/>
      <c r="X159" s="63"/>
      <c r="Y159" s="63"/>
      <c r="Z159" s="63"/>
      <c r="AA159"/>
      <c r="AB159" s="63"/>
      <c r="AC159" s="63"/>
      <c r="AD159" s="63"/>
      <c r="AN159" s="106" t="str">
        <f t="shared" ca="1" si="44"/>
        <v/>
      </c>
      <c r="AP159" s="106" t="str">
        <f t="shared" ca="1" si="45"/>
        <v/>
      </c>
      <c r="AR159" t="str">
        <f t="shared" si="34"/>
        <v>19891</v>
      </c>
      <c r="AS159">
        <f t="shared" si="46"/>
        <v>154</v>
      </c>
      <c r="AT159">
        <f t="shared" ca="1" si="38"/>
        <v>3588</v>
      </c>
      <c r="AU159">
        <f t="shared" ca="1" si="39"/>
        <v>2815</v>
      </c>
      <c r="AV159">
        <f t="shared" ca="1" si="40"/>
        <v>0.75</v>
      </c>
      <c r="AW159">
        <f t="shared" ca="1" si="41"/>
        <v>111</v>
      </c>
      <c r="AX159">
        <f t="shared" ca="1" si="42"/>
        <v>111</v>
      </c>
      <c r="AY159" s="22">
        <v>32509</v>
      </c>
      <c r="AZ159">
        <v>111</v>
      </c>
      <c r="BA159">
        <f t="shared" ca="1" si="35"/>
        <v>0</v>
      </c>
    </row>
    <row r="160" spans="1:53" x14ac:dyDescent="0.25">
      <c r="A160" t="str">
        <f t="shared" si="33"/>
        <v>19892</v>
      </c>
      <c r="B160">
        <f t="shared" si="36"/>
        <v>1989</v>
      </c>
      <c r="C160">
        <f t="shared" si="37"/>
        <v>2</v>
      </c>
      <c r="D160">
        <f t="shared" si="43"/>
        <v>155</v>
      </c>
      <c r="E160" s="64">
        <v>3619</v>
      </c>
      <c r="F160" s="64">
        <v>2831</v>
      </c>
      <c r="G160" s="2">
        <f>G150</f>
        <v>0.75</v>
      </c>
      <c r="H160" s="63">
        <v>111.8</v>
      </c>
      <c r="J160" s="32">
        <f t="shared" si="47"/>
        <v>1.0086399108138238</v>
      </c>
      <c r="K160" s="32">
        <f t="shared" si="48"/>
        <v>1.0056838365896981</v>
      </c>
      <c r="L160" s="63"/>
      <c r="M160" s="63"/>
      <c r="N160" s="63"/>
      <c r="O160"/>
      <c r="P160" s="63"/>
      <c r="Q160" s="63"/>
      <c r="R160" s="63"/>
      <c r="S160"/>
      <c r="T160" s="63"/>
      <c r="U160" s="63"/>
      <c r="V160" s="63"/>
      <c r="X160" s="63"/>
      <c r="Y160" s="63"/>
      <c r="Z160" s="63"/>
      <c r="AA160"/>
      <c r="AB160" s="63"/>
      <c r="AC160" s="63"/>
      <c r="AD160" s="63"/>
      <c r="AN160" s="106" t="str">
        <f t="shared" ca="1" si="44"/>
        <v/>
      </c>
      <c r="AP160" s="106" t="str">
        <f t="shared" ca="1" si="45"/>
        <v/>
      </c>
      <c r="AR160" t="str">
        <f t="shared" si="34"/>
        <v>19892</v>
      </c>
      <c r="AS160">
        <f t="shared" si="46"/>
        <v>155</v>
      </c>
      <c r="AT160">
        <f t="shared" ca="1" si="38"/>
        <v>3619</v>
      </c>
      <c r="AU160">
        <f t="shared" ca="1" si="39"/>
        <v>2831</v>
      </c>
      <c r="AV160">
        <f t="shared" ca="1" si="40"/>
        <v>0.75</v>
      </c>
      <c r="AW160">
        <f t="shared" ca="1" si="41"/>
        <v>111.8</v>
      </c>
      <c r="AX160">
        <f t="shared" ca="1" si="42"/>
        <v>111.8</v>
      </c>
      <c r="AY160" s="22">
        <v>32540</v>
      </c>
      <c r="AZ160">
        <v>111.8</v>
      </c>
      <c r="BA160">
        <f t="shared" ca="1" si="35"/>
        <v>0</v>
      </c>
    </row>
    <row r="161" spans="1:53" x14ac:dyDescent="0.25">
      <c r="A161" t="str">
        <f t="shared" si="33"/>
        <v>19893</v>
      </c>
      <c r="B161">
        <f t="shared" si="36"/>
        <v>1989</v>
      </c>
      <c r="C161">
        <f t="shared" si="37"/>
        <v>3</v>
      </c>
      <c r="D161">
        <f t="shared" si="43"/>
        <v>156</v>
      </c>
      <c r="E161" s="64">
        <v>3603</v>
      </c>
      <c r="F161" s="64">
        <v>2849</v>
      </c>
      <c r="G161" s="2">
        <f>G150</f>
        <v>0.75</v>
      </c>
      <c r="H161" s="63">
        <v>112.3</v>
      </c>
      <c r="J161" s="32">
        <f t="shared" si="47"/>
        <v>0.99557888919591042</v>
      </c>
      <c r="K161" s="32">
        <f t="shared" si="48"/>
        <v>1.006358177322501</v>
      </c>
      <c r="L161" s="63"/>
      <c r="M161" s="63"/>
      <c r="N161" s="63"/>
      <c r="O161"/>
      <c r="P161" s="63"/>
      <c r="Q161" s="63"/>
      <c r="R161" s="63"/>
      <c r="S161"/>
      <c r="T161" s="63"/>
      <c r="U161" s="63"/>
      <c r="V161" s="63"/>
      <c r="X161" s="63"/>
      <c r="Y161" s="63"/>
      <c r="Z161" s="63"/>
      <c r="AA161"/>
      <c r="AB161" s="63"/>
      <c r="AC161" s="63"/>
      <c r="AD161" s="63"/>
      <c r="AN161" s="106" t="str">
        <f t="shared" ca="1" si="44"/>
        <v/>
      </c>
      <c r="AP161" s="106" t="str">
        <f t="shared" ca="1" si="45"/>
        <v/>
      </c>
      <c r="AR161" t="str">
        <f t="shared" si="34"/>
        <v>19893</v>
      </c>
      <c r="AS161">
        <f t="shared" si="46"/>
        <v>156</v>
      </c>
      <c r="AT161">
        <f t="shared" ca="1" si="38"/>
        <v>3603</v>
      </c>
      <c r="AU161">
        <f t="shared" ca="1" si="39"/>
        <v>2849</v>
      </c>
      <c r="AV161">
        <f t="shared" ca="1" si="40"/>
        <v>0.75</v>
      </c>
      <c r="AW161">
        <f t="shared" ca="1" si="41"/>
        <v>112.3</v>
      </c>
      <c r="AX161">
        <f t="shared" ca="1" si="42"/>
        <v>112.3</v>
      </c>
      <c r="AY161" s="22">
        <v>32568</v>
      </c>
      <c r="AZ161">
        <v>112.3</v>
      </c>
      <c r="BA161">
        <f t="shared" ca="1" si="35"/>
        <v>0</v>
      </c>
    </row>
    <row r="162" spans="1:53" x14ac:dyDescent="0.25">
      <c r="A162" t="str">
        <f t="shared" si="33"/>
        <v>19894</v>
      </c>
      <c r="B162">
        <f t="shared" si="36"/>
        <v>1989</v>
      </c>
      <c r="C162">
        <f t="shared" si="37"/>
        <v>4</v>
      </c>
      <c r="D162">
        <f t="shared" si="43"/>
        <v>157</v>
      </c>
      <c r="E162" s="64">
        <v>3670</v>
      </c>
      <c r="F162" s="64">
        <v>2865</v>
      </c>
      <c r="G162" s="2">
        <v>0.75</v>
      </c>
      <c r="H162" s="63">
        <v>114.3</v>
      </c>
      <c r="J162" s="32">
        <f t="shared" si="47"/>
        <v>1.0185956147654731</v>
      </c>
      <c r="K162" s="32">
        <f t="shared" si="48"/>
        <v>1.0056160056160057</v>
      </c>
      <c r="L162" s="63"/>
      <c r="M162" s="63"/>
      <c r="N162" s="63"/>
      <c r="O162"/>
      <c r="P162" s="63"/>
      <c r="Q162" s="63"/>
      <c r="R162" s="63"/>
      <c r="S162"/>
      <c r="T162" s="63"/>
      <c r="U162" s="63"/>
      <c r="V162" s="63"/>
      <c r="X162" s="63"/>
      <c r="Y162" s="63"/>
      <c r="Z162" s="63"/>
      <c r="AA162"/>
      <c r="AB162" s="63"/>
      <c r="AC162" s="63"/>
      <c r="AD162" s="63"/>
      <c r="AN162" s="106" t="str">
        <f t="shared" ca="1" si="44"/>
        <v/>
      </c>
      <c r="AP162" s="106" t="str">
        <f t="shared" ca="1" si="45"/>
        <v/>
      </c>
      <c r="AR162" t="str">
        <f t="shared" si="34"/>
        <v>19894</v>
      </c>
      <c r="AS162">
        <f t="shared" si="46"/>
        <v>157</v>
      </c>
      <c r="AT162">
        <f t="shared" ca="1" si="38"/>
        <v>3670</v>
      </c>
      <c r="AU162">
        <f t="shared" ca="1" si="39"/>
        <v>2865</v>
      </c>
      <c r="AV162">
        <f t="shared" ca="1" si="40"/>
        <v>0.75</v>
      </c>
      <c r="AW162">
        <f t="shared" ca="1" si="41"/>
        <v>114.3</v>
      </c>
      <c r="AX162">
        <f t="shared" ca="1" si="42"/>
        <v>114.3</v>
      </c>
      <c r="AY162" s="22">
        <v>32599</v>
      </c>
      <c r="AZ162">
        <v>114.3</v>
      </c>
      <c r="BA162">
        <f t="shared" ca="1" si="35"/>
        <v>0</v>
      </c>
    </row>
    <row r="163" spans="1:53" x14ac:dyDescent="0.25">
      <c r="A163" t="str">
        <f t="shared" si="33"/>
        <v>19895</v>
      </c>
      <c r="B163">
        <f t="shared" si="36"/>
        <v>1989</v>
      </c>
      <c r="C163">
        <f t="shared" si="37"/>
        <v>5</v>
      </c>
      <c r="D163">
        <f t="shared" si="43"/>
        <v>158</v>
      </c>
      <c r="E163" s="64">
        <v>3675</v>
      </c>
      <c r="F163" s="64">
        <v>2883</v>
      </c>
      <c r="G163" s="2">
        <f>G162</f>
        <v>0.75</v>
      </c>
      <c r="H163" s="63">
        <v>115</v>
      </c>
      <c r="J163" s="32">
        <f t="shared" si="47"/>
        <v>1.0013623978201636</v>
      </c>
      <c r="K163" s="32">
        <f t="shared" si="48"/>
        <v>1.006282722513089</v>
      </c>
      <c r="L163" s="63"/>
      <c r="M163" s="63"/>
      <c r="N163" s="63"/>
      <c r="O163"/>
      <c r="P163" s="63"/>
      <c r="Q163" s="63"/>
      <c r="R163" s="63"/>
      <c r="S163"/>
      <c r="T163" s="63"/>
      <c r="U163" s="63"/>
      <c r="V163" s="63"/>
      <c r="X163" s="63"/>
      <c r="Y163" s="63"/>
      <c r="Z163" s="63"/>
      <c r="AA163"/>
      <c r="AB163" s="63"/>
      <c r="AC163" s="63"/>
      <c r="AD163" s="63"/>
      <c r="AN163" s="106" t="str">
        <f t="shared" ca="1" si="44"/>
        <v/>
      </c>
      <c r="AP163" s="106" t="str">
        <f t="shared" ca="1" si="45"/>
        <v/>
      </c>
      <c r="AR163" t="str">
        <f t="shared" si="34"/>
        <v>19895</v>
      </c>
      <c r="AS163">
        <f t="shared" si="46"/>
        <v>158</v>
      </c>
      <c r="AT163">
        <f t="shared" ca="1" si="38"/>
        <v>3675</v>
      </c>
      <c r="AU163">
        <f t="shared" ca="1" si="39"/>
        <v>2883</v>
      </c>
      <c r="AV163">
        <f t="shared" ca="1" si="40"/>
        <v>0.75</v>
      </c>
      <c r="AW163">
        <f t="shared" ca="1" si="41"/>
        <v>115</v>
      </c>
      <c r="AX163">
        <f t="shared" ca="1" si="42"/>
        <v>115</v>
      </c>
      <c r="AY163" s="22">
        <v>32629</v>
      </c>
      <c r="AZ163">
        <v>115</v>
      </c>
      <c r="BA163">
        <f t="shared" ca="1" si="35"/>
        <v>0</v>
      </c>
    </row>
    <row r="164" spans="1:53" x14ac:dyDescent="0.25">
      <c r="A164" t="str">
        <f t="shared" si="33"/>
        <v>19896</v>
      </c>
      <c r="B164">
        <f t="shared" si="36"/>
        <v>1989</v>
      </c>
      <c r="C164">
        <f t="shared" si="37"/>
        <v>6</v>
      </c>
      <c r="D164">
        <f t="shared" si="43"/>
        <v>159</v>
      </c>
      <c r="E164" s="64">
        <v>3711</v>
      </c>
      <c r="F164" s="64">
        <v>2900</v>
      </c>
      <c r="G164" s="2">
        <f>G162</f>
        <v>0.75</v>
      </c>
      <c r="H164" s="63">
        <v>115.4</v>
      </c>
      <c r="J164" s="32">
        <f t="shared" si="47"/>
        <v>1.0097959183673468</v>
      </c>
      <c r="K164" s="32">
        <f t="shared" si="48"/>
        <v>1.005896635449185</v>
      </c>
      <c r="L164" s="63"/>
      <c r="M164" s="63"/>
      <c r="N164" s="63"/>
      <c r="O164"/>
      <c r="P164" s="63"/>
      <c r="Q164" s="63"/>
      <c r="R164" s="63"/>
      <c r="S164"/>
      <c r="T164" s="63"/>
      <c r="U164" s="63"/>
      <c r="V164" s="63"/>
      <c r="X164" s="63"/>
      <c r="Y164" s="63"/>
      <c r="Z164" s="63"/>
      <c r="AA164"/>
      <c r="AB164" s="63"/>
      <c r="AC164" s="63"/>
      <c r="AD164" s="63"/>
      <c r="AN164" s="106" t="str">
        <f t="shared" ca="1" si="44"/>
        <v/>
      </c>
      <c r="AP164" s="106" t="str">
        <f t="shared" ca="1" si="45"/>
        <v/>
      </c>
      <c r="AR164" t="str">
        <f t="shared" si="34"/>
        <v>19896</v>
      </c>
      <c r="AS164">
        <f t="shared" si="46"/>
        <v>159</v>
      </c>
      <c r="AT164">
        <f t="shared" ca="1" si="38"/>
        <v>3711</v>
      </c>
      <c r="AU164">
        <f t="shared" ca="1" si="39"/>
        <v>2900</v>
      </c>
      <c r="AV164">
        <f t="shared" ca="1" si="40"/>
        <v>0.75</v>
      </c>
      <c r="AW164">
        <f t="shared" ca="1" si="41"/>
        <v>115.4</v>
      </c>
      <c r="AX164">
        <f t="shared" ca="1" si="42"/>
        <v>115.4</v>
      </c>
      <c r="AY164" s="22">
        <v>32660</v>
      </c>
      <c r="AZ164">
        <v>115.4</v>
      </c>
      <c r="BA164">
        <f t="shared" ca="1" si="35"/>
        <v>0</v>
      </c>
    </row>
    <row r="165" spans="1:53" x14ac:dyDescent="0.25">
      <c r="A165" t="str">
        <f t="shared" si="33"/>
        <v>19897</v>
      </c>
      <c r="B165">
        <f t="shared" si="36"/>
        <v>1989</v>
      </c>
      <c r="C165">
        <f t="shared" si="37"/>
        <v>7</v>
      </c>
      <c r="D165">
        <f t="shared" si="43"/>
        <v>160</v>
      </c>
      <c r="E165" s="64">
        <v>3753</v>
      </c>
      <c r="F165" s="64">
        <v>2918</v>
      </c>
      <c r="G165" s="2">
        <f>G162</f>
        <v>0.75</v>
      </c>
      <c r="H165" s="63">
        <v>115.5</v>
      </c>
      <c r="J165" s="32">
        <f t="shared" si="47"/>
        <v>1.011317704122878</v>
      </c>
      <c r="K165" s="32">
        <f t="shared" si="48"/>
        <v>1.0062068965517241</v>
      </c>
      <c r="L165" s="63"/>
      <c r="M165" s="63"/>
      <c r="N165" s="63"/>
      <c r="O165"/>
      <c r="P165" s="63"/>
      <c r="Q165" s="63"/>
      <c r="R165" s="63"/>
      <c r="S165"/>
      <c r="T165" s="63"/>
      <c r="U165" s="63"/>
      <c r="V165" s="63"/>
      <c r="X165" s="63"/>
      <c r="Y165" s="63"/>
      <c r="Z165" s="63"/>
      <c r="AA165"/>
      <c r="AB165" s="63"/>
      <c r="AC165" s="63"/>
      <c r="AD165" s="63"/>
      <c r="AN165" s="106" t="str">
        <f t="shared" ca="1" si="44"/>
        <v/>
      </c>
      <c r="AP165" s="106" t="str">
        <f t="shared" ca="1" si="45"/>
        <v/>
      </c>
      <c r="AR165" t="str">
        <f t="shared" si="34"/>
        <v>19897</v>
      </c>
      <c r="AS165">
        <f t="shared" si="46"/>
        <v>160</v>
      </c>
      <c r="AT165">
        <f t="shared" ca="1" si="38"/>
        <v>3753</v>
      </c>
      <c r="AU165">
        <f t="shared" ca="1" si="39"/>
        <v>2918</v>
      </c>
      <c r="AV165">
        <f t="shared" ca="1" si="40"/>
        <v>0.75</v>
      </c>
      <c r="AW165">
        <f t="shared" ca="1" si="41"/>
        <v>115.5</v>
      </c>
      <c r="AX165">
        <f t="shared" ca="1" si="42"/>
        <v>115.5</v>
      </c>
      <c r="AY165" s="22">
        <v>32690</v>
      </c>
      <c r="AZ165">
        <v>115.5</v>
      </c>
      <c r="BA165">
        <f t="shared" ca="1" si="35"/>
        <v>0</v>
      </c>
    </row>
    <row r="166" spans="1:53" x14ac:dyDescent="0.25">
      <c r="A166" t="str">
        <f t="shared" si="33"/>
        <v>19898</v>
      </c>
      <c r="B166">
        <f t="shared" si="36"/>
        <v>1989</v>
      </c>
      <c r="C166">
        <f t="shared" si="37"/>
        <v>8</v>
      </c>
      <c r="D166">
        <f t="shared" si="43"/>
        <v>161</v>
      </c>
      <c r="E166" s="64">
        <v>3747</v>
      </c>
      <c r="F166" s="64">
        <v>2936</v>
      </c>
      <c r="G166" s="2">
        <f>G162</f>
        <v>0.75</v>
      </c>
      <c r="H166" s="63">
        <v>115.8</v>
      </c>
      <c r="J166" s="32">
        <f t="shared" si="47"/>
        <v>0.99840127897681852</v>
      </c>
      <c r="K166" s="32">
        <f t="shared" si="48"/>
        <v>1.0061686086360522</v>
      </c>
      <c r="L166" s="63"/>
      <c r="M166" s="63"/>
      <c r="N166" s="63"/>
      <c r="O166"/>
      <c r="P166" s="63"/>
      <c r="Q166" s="63"/>
      <c r="R166" s="63"/>
      <c r="S166"/>
      <c r="T166" s="63"/>
      <c r="U166" s="63"/>
      <c r="V166" s="63"/>
      <c r="X166" s="63"/>
      <c r="Y166" s="63"/>
      <c r="Z166" s="63"/>
      <c r="AA166"/>
      <c r="AB166" s="63"/>
      <c r="AC166" s="63"/>
      <c r="AD166" s="63"/>
      <c r="AN166" s="106" t="str">
        <f t="shared" ca="1" si="44"/>
        <v/>
      </c>
      <c r="AP166" s="106" t="str">
        <f t="shared" ca="1" si="45"/>
        <v/>
      </c>
      <c r="AR166" t="str">
        <f t="shared" si="34"/>
        <v>19898</v>
      </c>
      <c r="AS166">
        <f t="shared" si="46"/>
        <v>161</v>
      </c>
      <c r="AT166">
        <f t="shared" ca="1" si="38"/>
        <v>3747</v>
      </c>
      <c r="AU166">
        <f t="shared" ca="1" si="39"/>
        <v>2936</v>
      </c>
      <c r="AV166">
        <f t="shared" ca="1" si="40"/>
        <v>0.75</v>
      </c>
      <c r="AW166">
        <f t="shared" ca="1" si="41"/>
        <v>115.8</v>
      </c>
      <c r="AX166">
        <f t="shared" ca="1" si="42"/>
        <v>115.8</v>
      </c>
      <c r="AY166" s="22">
        <v>32721</v>
      </c>
      <c r="AZ166">
        <v>115.8</v>
      </c>
      <c r="BA166">
        <f t="shared" ca="1" si="35"/>
        <v>0</v>
      </c>
    </row>
    <row r="167" spans="1:53" x14ac:dyDescent="0.25">
      <c r="A167" t="str">
        <f t="shared" si="33"/>
        <v>19899</v>
      </c>
      <c r="B167">
        <f t="shared" si="36"/>
        <v>1989</v>
      </c>
      <c r="C167">
        <f t="shared" si="37"/>
        <v>9</v>
      </c>
      <c r="D167">
        <f t="shared" si="43"/>
        <v>162</v>
      </c>
      <c r="E167" s="64">
        <v>3820</v>
      </c>
      <c r="F167" s="64">
        <v>2954</v>
      </c>
      <c r="G167" s="2">
        <f>G162</f>
        <v>0.75</v>
      </c>
      <c r="H167" s="63">
        <v>116.6</v>
      </c>
      <c r="J167" s="32">
        <f t="shared" si="47"/>
        <v>1.0194822524686415</v>
      </c>
      <c r="K167" s="32">
        <f t="shared" si="48"/>
        <v>1.0061307901907357</v>
      </c>
      <c r="L167" s="63"/>
      <c r="M167" s="63"/>
      <c r="N167" s="63"/>
      <c r="O167"/>
      <c r="P167" s="63"/>
      <c r="Q167" s="63"/>
      <c r="R167" s="63"/>
      <c r="S167"/>
      <c r="T167" s="63"/>
      <c r="U167" s="63"/>
      <c r="V167" s="63"/>
      <c r="X167" s="63"/>
      <c r="Y167" s="63"/>
      <c r="Z167" s="63"/>
      <c r="AA167"/>
      <c r="AB167" s="63"/>
      <c r="AC167" s="63"/>
      <c r="AD167" s="63"/>
      <c r="AN167" s="106" t="str">
        <f t="shared" ca="1" si="44"/>
        <v/>
      </c>
      <c r="AP167" s="106" t="str">
        <f t="shared" ca="1" si="45"/>
        <v/>
      </c>
      <c r="AR167" t="str">
        <f t="shared" si="34"/>
        <v>19899</v>
      </c>
      <c r="AS167">
        <f t="shared" si="46"/>
        <v>162</v>
      </c>
      <c r="AT167">
        <f t="shared" ca="1" si="38"/>
        <v>3820</v>
      </c>
      <c r="AU167">
        <f t="shared" ca="1" si="39"/>
        <v>2954</v>
      </c>
      <c r="AV167">
        <f t="shared" ca="1" si="40"/>
        <v>0.75</v>
      </c>
      <c r="AW167">
        <f t="shared" ca="1" si="41"/>
        <v>116.6</v>
      </c>
      <c r="AX167">
        <f t="shared" ca="1" si="42"/>
        <v>116.6</v>
      </c>
      <c r="AY167" s="22">
        <v>32752</v>
      </c>
      <c r="AZ167">
        <v>116.6</v>
      </c>
      <c r="BA167">
        <f t="shared" ca="1" si="35"/>
        <v>0</v>
      </c>
    </row>
    <row r="168" spans="1:53" x14ac:dyDescent="0.25">
      <c r="A168" t="str">
        <f t="shared" si="33"/>
        <v>198910</v>
      </c>
      <c r="B168">
        <f t="shared" si="36"/>
        <v>1989</v>
      </c>
      <c r="C168">
        <f t="shared" si="37"/>
        <v>10</v>
      </c>
      <c r="D168">
        <f t="shared" si="43"/>
        <v>163</v>
      </c>
      <c r="E168" s="64">
        <v>3861</v>
      </c>
      <c r="F168" s="64">
        <v>2972</v>
      </c>
      <c r="G168" s="2">
        <f>G162</f>
        <v>0.75</v>
      </c>
      <c r="H168" s="63">
        <v>117.5</v>
      </c>
      <c r="J168" s="32">
        <f t="shared" si="47"/>
        <v>1.0107329842931938</v>
      </c>
      <c r="K168" s="32">
        <f t="shared" si="48"/>
        <v>1.006093432633717</v>
      </c>
      <c r="L168" s="63"/>
      <c r="M168" s="63"/>
      <c r="N168" s="63"/>
      <c r="O168"/>
      <c r="P168" s="63"/>
      <c r="Q168" s="63"/>
      <c r="R168" s="63"/>
      <c r="S168"/>
      <c r="T168" s="63"/>
      <c r="U168" s="63"/>
      <c r="V168" s="63"/>
      <c r="X168" s="63"/>
      <c r="Y168" s="63"/>
      <c r="Z168" s="63"/>
      <c r="AA168"/>
      <c r="AB168" s="63"/>
      <c r="AC168" s="63"/>
      <c r="AD168" s="63"/>
      <c r="AN168" s="106" t="str">
        <f t="shared" ca="1" si="44"/>
        <v/>
      </c>
      <c r="AP168" s="106" t="str">
        <f t="shared" ca="1" si="45"/>
        <v/>
      </c>
      <c r="AR168" t="str">
        <f t="shared" si="34"/>
        <v>198910</v>
      </c>
      <c r="AS168">
        <f t="shared" si="46"/>
        <v>163</v>
      </c>
      <c r="AT168">
        <f t="shared" ca="1" si="38"/>
        <v>3861</v>
      </c>
      <c r="AU168">
        <f t="shared" ca="1" si="39"/>
        <v>2972</v>
      </c>
      <c r="AV168">
        <f t="shared" ca="1" si="40"/>
        <v>0.75</v>
      </c>
      <c r="AW168">
        <f t="shared" ca="1" si="41"/>
        <v>117.5</v>
      </c>
      <c r="AX168">
        <f t="shared" ca="1" si="42"/>
        <v>117.5</v>
      </c>
      <c r="AY168" s="22">
        <v>32782</v>
      </c>
      <c r="AZ168">
        <v>117.5</v>
      </c>
      <c r="BA168">
        <f t="shared" ca="1" si="35"/>
        <v>0</v>
      </c>
    </row>
    <row r="169" spans="1:53" x14ac:dyDescent="0.25">
      <c r="A169" t="str">
        <f t="shared" si="33"/>
        <v>198911</v>
      </c>
      <c r="B169">
        <f t="shared" si="36"/>
        <v>1989</v>
      </c>
      <c r="C169">
        <f t="shared" si="37"/>
        <v>11</v>
      </c>
      <c r="D169">
        <f t="shared" si="43"/>
        <v>164</v>
      </c>
      <c r="E169" s="64">
        <v>3876</v>
      </c>
      <c r="F169" s="64">
        <v>2990</v>
      </c>
      <c r="G169" s="2">
        <f>G162</f>
        <v>0.75</v>
      </c>
      <c r="H169" s="63">
        <v>118.5</v>
      </c>
      <c r="J169" s="32">
        <f t="shared" si="47"/>
        <v>1.0038850038850038</v>
      </c>
      <c r="K169" s="32">
        <f t="shared" si="48"/>
        <v>1.006056527590848</v>
      </c>
      <c r="L169" s="63"/>
      <c r="M169" s="63"/>
      <c r="N169" s="63"/>
      <c r="O169"/>
      <c r="P169" s="63"/>
      <c r="Q169" s="63"/>
      <c r="R169" s="63"/>
      <c r="S169"/>
      <c r="T169" s="63"/>
      <c r="U169" s="63"/>
      <c r="V169" s="63"/>
      <c r="X169" s="63"/>
      <c r="Y169" s="63"/>
      <c r="Z169" s="63"/>
      <c r="AA169"/>
      <c r="AB169" s="63"/>
      <c r="AC169" s="63"/>
      <c r="AD169" s="63"/>
      <c r="AN169" s="106" t="str">
        <f t="shared" ca="1" si="44"/>
        <v/>
      </c>
      <c r="AP169" s="106" t="str">
        <f t="shared" ca="1" si="45"/>
        <v/>
      </c>
      <c r="AR169" t="str">
        <f t="shared" si="34"/>
        <v>198911</v>
      </c>
      <c r="AS169">
        <f t="shared" si="46"/>
        <v>164</v>
      </c>
      <c r="AT169">
        <f t="shared" ca="1" si="38"/>
        <v>3876</v>
      </c>
      <c r="AU169">
        <f t="shared" ca="1" si="39"/>
        <v>2990</v>
      </c>
      <c r="AV169">
        <f t="shared" ca="1" si="40"/>
        <v>0.75</v>
      </c>
      <c r="AW169">
        <f t="shared" ca="1" si="41"/>
        <v>118.5</v>
      </c>
      <c r="AX169">
        <f t="shared" ca="1" si="42"/>
        <v>118.5</v>
      </c>
      <c r="AY169" s="22">
        <v>32813</v>
      </c>
      <c r="AZ169">
        <v>118.5</v>
      </c>
      <c r="BA169">
        <f t="shared" ca="1" si="35"/>
        <v>0</v>
      </c>
    </row>
    <row r="170" spans="1:53" x14ac:dyDescent="0.25">
      <c r="A170" t="str">
        <f t="shared" si="33"/>
        <v>198912</v>
      </c>
      <c r="B170">
        <f t="shared" si="36"/>
        <v>1989</v>
      </c>
      <c r="C170">
        <f t="shared" si="37"/>
        <v>12</v>
      </c>
      <c r="D170">
        <f t="shared" si="43"/>
        <v>165</v>
      </c>
      <c r="E170" s="64">
        <v>3871</v>
      </c>
      <c r="F170" s="64">
        <v>3008</v>
      </c>
      <c r="G170" s="2">
        <f>G162</f>
        <v>0.75</v>
      </c>
      <c r="H170" s="63">
        <v>118.8</v>
      </c>
      <c r="J170" s="32">
        <f t="shared" si="47"/>
        <v>0.99871001031991746</v>
      </c>
      <c r="K170" s="32">
        <f t="shared" si="48"/>
        <v>1.0060200668896322</v>
      </c>
      <c r="L170" s="63"/>
      <c r="M170" s="63"/>
      <c r="N170" s="63"/>
      <c r="O170"/>
      <c r="P170" s="63"/>
      <c r="Q170" s="63"/>
      <c r="R170" s="63"/>
      <c r="S170"/>
      <c r="T170" s="63"/>
      <c r="U170" s="63"/>
      <c r="V170" s="63"/>
      <c r="X170" s="63"/>
      <c r="Y170" s="63"/>
      <c r="Z170" s="63"/>
      <c r="AA170"/>
      <c r="AB170" s="63"/>
      <c r="AC170" s="63"/>
      <c r="AD170" s="63"/>
      <c r="AN170" s="106" t="str">
        <f t="shared" ca="1" si="44"/>
        <v/>
      </c>
      <c r="AP170" s="106" t="str">
        <f t="shared" ca="1" si="45"/>
        <v/>
      </c>
      <c r="AR170" t="str">
        <f t="shared" si="34"/>
        <v>198912</v>
      </c>
      <c r="AS170">
        <f t="shared" si="46"/>
        <v>165</v>
      </c>
      <c r="AT170">
        <f t="shared" ca="1" si="38"/>
        <v>3871</v>
      </c>
      <c r="AU170">
        <f t="shared" ca="1" si="39"/>
        <v>3008</v>
      </c>
      <c r="AV170">
        <f t="shared" ca="1" si="40"/>
        <v>0.75</v>
      </c>
      <c r="AW170">
        <f t="shared" ca="1" si="41"/>
        <v>118.8</v>
      </c>
      <c r="AX170">
        <f t="shared" ca="1" si="42"/>
        <v>118.8</v>
      </c>
      <c r="AY170" s="22">
        <v>32843</v>
      </c>
      <c r="AZ170">
        <v>118.8</v>
      </c>
      <c r="BA170">
        <f t="shared" ca="1" si="35"/>
        <v>0</v>
      </c>
    </row>
    <row r="171" spans="1:53" x14ac:dyDescent="0.25">
      <c r="A171" t="str">
        <f t="shared" si="33"/>
        <v>19901</v>
      </c>
      <c r="B171">
        <f t="shared" si="36"/>
        <v>1990</v>
      </c>
      <c r="C171">
        <f t="shared" si="37"/>
        <v>1</v>
      </c>
      <c r="D171">
        <f t="shared" si="43"/>
        <v>166</v>
      </c>
      <c r="E171" s="64">
        <v>3912</v>
      </c>
      <c r="F171" s="64">
        <v>3026</v>
      </c>
      <c r="G171" s="2">
        <f>G162</f>
        <v>0.75</v>
      </c>
      <c r="H171" s="63">
        <v>119.5</v>
      </c>
      <c r="J171" s="32">
        <f t="shared" si="47"/>
        <v>1.0105915784035133</v>
      </c>
      <c r="K171" s="32">
        <f t="shared" si="48"/>
        <v>1.0059840425531914</v>
      </c>
      <c r="L171" s="63"/>
      <c r="M171" s="63"/>
      <c r="N171" s="63"/>
      <c r="O171"/>
      <c r="P171" s="63"/>
      <c r="Q171" s="63"/>
      <c r="R171" s="63"/>
      <c r="S171"/>
      <c r="T171" s="63"/>
      <c r="U171" s="63"/>
      <c r="V171" s="63"/>
      <c r="X171" s="63"/>
      <c r="Y171" s="63"/>
      <c r="Z171" s="63"/>
      <c r="AA171"/>
      <c r="AB171" s="63"/>
      <c r="AC171" s="63"/>
      <c r="AD171" s="63"/>
      <c r="AN171" s="106" t="str">
        <f t="shared" ca="1" si="44"/>
        <v/>
      </c>
      <c r="AP171" s="106" t="str">
        <f t="shared" ca="1" si="45"/>
        <v/>
      </c>
      <c r="AR171" t="str">
        <f t="shared" si="34"/>
        <v>19901</v>
      </c>
      <c r="AS171">
        <f t="shared" si="46"/>
        <v>166</v>
      </c>
      <c r="AT171">
        <f t="shared" ca="1" si="38"/>
        <v>3912</v>
      </c>
      <c r="AU171">
        <f t="shared" ca="1" si="39"/>
        <v>3026</v>
      </c>
      <c r="AV171">
        <f t="shared" ca="1" si="40"/>
        <v>0.75</v>
      </c>
      <c r="AW171">
        <f t="shared" ca="1" si="41"/>
        <v>119.5</v>
      </c>
      <c r="AX171">
        <f t="shared" ca="1" si="42"/>
        <v>119.5</v>
      </c>
      <c r="AY171" s="22">
        <v>32874</v>
      </c>
      <c r="AZ171">
        <v>119.5</v>
      </c>
      <c r="BA171">
        <f t="shared" ca="1" si="35"/>
        <v>0</v>
      </c>
    </row>
    <row r="172" spans="1:53" x14ac:dyDescent="0.25">
      <c r="A172" t="str">
        <f t="shared" si="33"/>
        <v>19902</v>
      </c>
      <c r="B172">
        <f t="shared" si="36"/>
        <v>1990</v>
      </c>
      <c r="C172">
        <f t="shared" si="37"/>
        <v>2</v>
      </c>
      <c r="D172">
        <f t="shared" si="43"/>
        <v>167</v>
      </c>
      <c r="E172" s="64">
        <v>3938</v>
      </c>
      <c r="F172" s="64">
        <v>3043</v>
      </c>
      <c r="G172" s="2">
        <f>G162</f>
        <v>0.75</v>
      </c>
      <c r="H172" s="63">
        <v>120.2</v>
      </c>
      <c r="J172" s="32">
        <f t="shared" si="47"/>
        <v>1.0066462167689161</v>
      </c>
      <c r="K172" s="32">
        <f t="shared" si="48"/>
        <v>1.0056179775280898</v>
      </c>
      <c r="L172" s="63"/>
      <c r="M172" s="63"/>
      <c r="N172" s="63"/>
      <c r="O172"/>
      <c r="P172" s="63"/>
      <c r="Q172" s="63"/>
      <c r="R172" s="63"/>
      <c r="S172"/>
      <c r="T172" s="63"/>
      <c r="U172" s="63"/>
      <c r="V172" s="63"/>
      <c r="X172" s="63"/>
      <c r="Y172" s="63"/>
      <c r="Z172" s="63"/>
      <c r="AA172"/>
      <c r="AB172" s="63"/>
      <c r="AC172" s="63"/>
      <c r="AD172" s="63"/>
      <c r="AN172" s="106" t="str">
        <f t="shared" ca="1" si="44"/>
        <v/>
      </c>
      <c r="AP172" s="106" t="str">
        <f t="shared" ca="1" si="45"/>
        <v/>
      </c>
      <c r="AR172" t="str">
        <f t="shared" si="34"/>
        <v>19902</v>
      </c>
      <c r="AS172">
        <f t="shared" si="46"/>
        <v>167</v>
      </c>
      <c r="AT172">
        <f t="shared" ca="1" si="38"/>
        <v>3938</v>
      </c>
      <c r="AU172">
        <f t="shared" ca="1" si="39"/>
        <v>3043</v>
      </c>
      <c r="AV172">
        <f t="shared" ca="1" si="40"/>
        <v>0.75</v>
      </c>
      <c r="AW172">
        <f t="shared" ca="1" si="41"/>
        <v>120.2</v>
      </c>
      <c r="AX172">
        <f t="shared" ca="1" si="42"/>
        <v>120.2</v>
      </c>
      <c r="AY172" s="22">
        <v>32905</v>
      </c>
      <c r="AZ172">
        <v>120.2</v>
      </c>
      <c r="BA172">
        <f t="shared" ca="1" si="35"/>
        <v>0</v>
      </c>
    </row>
    <row r="173" spans="1:53" x14ac:dyDescent="0.25">
      <c r="A173" t="str">
        <f t="shared" si="33"/>
        <v>19903</v>
      </c>
      <c r="B173">
        <f t="shared" si="36"/>
        <v>1990</v>
      </c>
      <c r="C173">
        <f t="shared" si="37"/>
        <v>3</v>
      </c>
      <c r="D173">
        <f t="shared" si="43"/>
        <v>168</v>
      </c>
      <c r="E173" s="64">
        <v>3938</v>
      </c>
      <c r="F173" s="64">
        <v>3062</v>
      </c>
      <c r="G173" s="2">
        <f>G162</f>
        <v>0.75</v>
      </c>
      <c r="H173" s="63">
        <v>121.4</v>
      </c>
      <c r="J173" s="32">
        <f t="shared" si="47"/>
        <v>1</v>
      </c>
      <c r="K173" s="32">
        <f t="shared" si="48"/>
        <v>1.0062438383174499</v>
      </c>
      <c r="L173" s="63"/>
      <c r="M173" s="63"/>
      <c r="N173" s="63"/>
      <c r="O173"/>
      <c r="P173" s="63"/>
      <c r="Q173" s="63"/>
      <c r="R173" s="63"/>
      <c r="S173"/>
      <c r="T173" s="63"/>
      <c r="U173" s="63"/>
      <c r="V173" s="63"/>
      <c r="X173" s="63"/>
      <c r="Y173" s="63"/>
      <c r="Z173" s="63"/>
      <c r="AA173"/>
      <c r="AB173" s="63"/>
      <c r="AC173" s="63"/>
      <c r="AD173" s="63"/>
      <c r="AN173" s="106" t="str">
        <f t="shared" ca="1" si="44"/>
        <v/>
      </c>
      <c r="AP173" s="106" t="str">
        <f t="shared" ca="1" si="45"/>
        <v/>
      </c>
      <c r="AR173" t="str">
        <f t="shared" si="34"/>
        <v>19903</v>
      </c>
      <c r="AS173">
        <f t="shared" si="46"/>
        <v>168</v>
      </c>
      <c r="AT173">
        <f t="shared" ca="1" si="38"/>
        <v>3938</v>
      </c>
      <c r="AU173">
        <f t="shared" ca="1" si="39"/>
        <v>3062</v>
      </c>
      <c r="AV173">
        <f t="shared" ca="1" si="40"/>
        <v>0.75</v>
      </c>
      <c r="AW173">
        <f t="shared" ca="1" si="41"/>
        <v>121.4</v>
      </c>
      <c r="AX173">
        <f t="shared" ca="1" si="42"/>
        <v>121.4</v>
      </c>
      <c r="AY173" s="22">
        <v>32933</v>
      </c>
      <c r="AZ173">
        <v>121.4</v>
      </c>
      <c r="BA173">
        <f t="shared" ca="1" si="35"/>
        <v>0</v>
      </c>
    </row>
    <row r="174" spans="1:53" x14ac:dyDescent="0.25">
      <c r="A174" t="str">
        <f t="shared" si="33"/>
        <v>19904</v>
      </c>
      <c r="B174">
        <f t="shared" si="36"/>
        <v>1990</v>
      </c>
      <c r="C174">
        <f t="shared" si="37"/>
        <v>4</v>
      </c>
      <c r="D174">
        <f t="shared" si="43"/>
        <v>169</v>
      </c>
      <c r="E174" s="64">
        <v>4015</v>
      </c>
      <c r="F174" s="64">
        <v>3080</v>
      </c>
      <c r="G174" s="2">
        <v>0.75</v>
      </c>
      <c r="H174" s="63">
        <v>125.1</v>
      </c>
      <c r="J174" s="32">
        <f t="shared" si="47"/>
        <v>1.0195530726256983</v>
      </c>
      <c r="K174" s="32">
        <f t="shared" si="48"/>
        <v>1.0058785107772699</v>
      </c>
      <c r="L174" s="63"/>
      <c r="M174" s="63"/>
      <c r="N174" s="63"/>
      <c r="O174"/>
      <c r="P174" s="63"/>
      <c r="Q174" s="63"/>
      <c r="R174" s="63"/>
      <c r="S174"/>
      <c r="T174" s="63"/>
      <c r="U174" s="63"/>
      <c r="V174" s="63"/>
      <c r="X174" s="63"/>
      <c r="Y174" s="63"/>
      <c r="Z174" s="63"/>
      <c r="AA174"/>
      <c r="AB174" s="63"/>
      <c r="AC174" s="63"/>
      <c r="AD174" s="63"/>
      <c r="AN174" s="106" t="str">
        <f t="shared" ca="1" si="44"/>
        <v/>
      </c>
      <c r="AP174" s="106" t="str">
        <f t="shared" ca="1" si="45"/>
        <v/>
      </c>
      <c r="AR174" t="str">
        <f t="shared" si="34"/>
        <v>19904</v>
      </c>
      <c r="AS174">
        <f t="shared" si="46"/>
        <v>169</v>
      </c>
      <c r="AT174">
        <f t="shared" ca="1" si="38"/>
        <v>4015</v>
      </c>
      <c r="AU174">
        <f t="shared" ca="1" si="39"/>
        <v>3080</v>
      </c>
      <c r="AV174">
        <f t="shared" ca="1" si="40"/>
        <v>0.75</v>
      </c>
      <c r="AW174">
        <f t="shared" ca="1" si="41"/>
        <v>125.1</v>
      </c>
      <c r="AX174">
        <f t="shared" ca="1" si="42"/>
        <v>125.1</v>
      </c>
      <c r="AY174" s="22">
        <v>32964</v>
      </c>
      <c r="AZ174">
        <v>125.1</v>
      </c>
      <c r="BA174">
        <f t="shared" ca="1" si="35"/>
        <v>0</v>
      </c>
    </row>
    <row r="175" spans="1:53" x14ac:dyDescent="0.25">
      <c r="A175" t="str">
        <f t="shared" si="33"/>
        <v>19905</v>
      </c>
      <c r="B175">
        <f t="shared" si="36"/>
        <v>1990</v>
      </c>
      <c r="C175">
        <f t="shared" si="37"/>
        <v>5</v>
      </c>
      <c r="D175">
        <f t="shared" si="43"/>
        <v>170</v>
      </c>
      <c r="E175" s="64">
        <v>4052</v>
      </c>
      <c r="F175" s="64">
        <v>3099</v>
      </c>
      <c r="G175" s="2">
        <f>G174</f>
        <v>0.75</v>
      </c>
      <c r="H175" s="63">
        <v>126.2</v>
      </c>
      <c r="J175" s="32">
        <f t="shared" si="47"/>
        <v>1.0092154420921544</v>
      </c>
      <c r="K175" s="32">
        <f t="shared" si="48"/>
        <v>1.0061688311688313</v>
      </c>
      <c r="L175" s="63"/>
      <c r="M175" s="63"/>
      <c r="N175" s="63"/>
      <c r="O175"/>
      <c r="P175" s="63"/>
      <c r="Q175" s="63"/>
      <c r="R175" s="63"/>
      <c r="S175"/>
      <c r="T175" s="63"/>
      <c r="U175" s="63"/>
      <c r="V175" s="63"/>
      <c r="X175" s="63"/>
      <c r="Y175" s="63"/>
      <c r="Z175" s="63"/>
      <c r="AA175"/>
      <c r="AB175" s="63"/>
      <c r="AC175" s="63"/>
      <c r="AD175" s="63"/>
      <c r="AN175" s="106" t="str">
        <f t="shared" ca="1" si="44"/>
        <v/>
      </c>
      <c r="AP175" s="106" t="str">
        <f t="shared" ca="1" si="45"/>
        <v/>
      </c>
      <c r="AR175" t="str">
        <f t="shared" si="34"/>
        <v>19905</v>
      </c>
      <c r="AS175">
        <f t="shared" si="46"/>
        <v>170</v>
      </c>
      <c r="AT175">
        <f t="shared" ca="1" si="38"/>
        <v>4052</v>
      </c>
      <c r="AU175">
        <f t="shared" ca="1" si="39"/>
        <v>3099</v>
      </c>
      <c r="AV175">
        <f t="shared" ca="1" si="40"/>
        <v>0.75</v>
      </c>
      <c r="AW175">
        <f t="shared" ca="1" si="41"/>
        <v>126.2</v>
      </c>
      <c r="AX175">
        <f t="shared" ca="1" si="42"/>
        <v>126.2</v>
      </c>
      <c r="AY175" s="22">
        <v>32994</v>
      </c>
      <c r="AZ175">
        <v>126.2</v>
      </c>
      <c r="BA175">
        <f t="shared" ca="1" si="35"/>
        <v>0</v>
      </c>
    </row>
    <row r="176" spans="1:53" x14ac:dyDescent="0.25">
      <c r="A176" t="str">
        <f t="shared" si="33"/>
        <v>19906</v>
      </c>
      <c r="B176">
        <f t="shared" si="36"/>
        <v>1990</v>
      </c>
      <c r="C176">
        <f t="shared" si="37"/>
        <v>6</v>
      </c>
      <c r="D176">
        <f t="shared" si="43"/>
        <v>171</v>
      </c>
      <c r="E176" s="64">
        <v>4103</v>
      </c>
      <c r="F176" s="64">
        <v>3120</v>
      </c>
      <c r="G176" s="2">
        <f>G174</f>
        <v>0.75</v>
      </c>
      <c r="H176" s="63">
        <v>126.5</v>
      </c>
      <c r="J176" s="32">
        <f t="shared" si="47"/>
        <v>1.0125863770977295</v>
      </c>
      <c r="K176" s="32">
        <f t="shared" si="48"/>
        <v>1.0067763794772506</v>
      </c>
      <c r="L176" s="63"/>
      <c r="M176" s="63"/>
      <c r="N176" s="63"/>
      <c r="O176"/>
      <c r="P176" s="63"/>
      <c r="Q176" s="63"/>
      <c r="R176" s="63"/>
      <c r="S176"/>
      <c r="T176" s="63"/>
      <c r="U176" s="63"/>
      <c r="V176" s="63"/>
      <c r="X176" s="63"/>
      <c r="Y176" s="63"/>
      <c r="Z176" s="63"/>
      <c r="AA176"/>
      <c r="AB176" s="63"/>
      <c r="AC176" s="63"/>
      <c r="AD176" s="63"/>
      <c r="AN176" s="106" t="str">
        <f t="shared" ca="1" si="44"/>
        <v/>
      </c>
      <c r="AP176" s="106" t="str">
        <f t="shared" ca="1" si="45"/>
        <v/>
      </c>
      <c r="AR176" t="str">
        <f t="shared" si="34"/>
        <v>19906</v>
      </c>
      <c r="AS176">
        <f t="shared" si="46"/>
        <v>171</v>
      </c>
      <c r="AT176">
        <f t="shared" ca="1" si="38"/>
        <v>4103</v>
      </c>
      <c r="AU176">
        <f t="shared" ca="1" si="39"/>
        <v>3120</v>
      </c>
      <c r="AV176">
        <f t="shared" ca="1" si="40"/>
        <v>0.75</v>
      </c>
      <c r="AW176">
        <f t="shared" ca="1" si="41"/>
        <v>126.5</v>
      </c>
      <c r="AX176">
        <f t="shared" ca="1" si="42"/>
        <v>126.5</v>
      </c>
      <c r="AY176" s="22">
        <v>33025</v>
      </c>
      <c r="AZ176">
        <v>126.5</v>
      </c>
      <c r="BA176">
        <f t="shared" ca="1" si="35"/>
        <v>0</v>
      </c>
    </row>
    <row r="177" spans="1:53" x14ac:dyDescent="0.25">
      <c r="A177" t="str">
        <f t="shared" si="33"/>
        <v>19907</v>
      </c>
      <c r="B177">
        <f t="shared" si="36"/>
        <v>1990</v>
      </c>
      <c r="C177">
        <f t="shared" si="37"/>
        <v>7</v>
      </c>
      <c r="D177">
        <f t="shared" si="43"/>
        <v>172</v>
      </c>
      <c r="E177" s="64">
        <v>4129</v>
      </c>
      <c r="F177" s="64">
        <v>3144</v>
      </c>
      <c r="G177" s="2">
        <f>G174</f>
        <v>0.75</v>
      </c>
      <c r="H177" s="63">
        <v>126.8</v>
      </c>
      <c r="J177" s="32">
        <f t="shared" si="47"/>
        <v>1.0063368267121617</v>
      </c>
      <c r="K177" s="32">
        <f t="shared" si="48"/>
        <v>1.0076923076923077</v>
      </c>
      <c r="L177" s="63"/>
      <c r="M177" s="63"/>
      <c r="N177" s="63"/>
      <c r="O177"/>
      <c r="P177" s="63"/>
      <c r="Q177" s="63"/>
      <c r="R177" s="63"/>
      <c r="S177"/>
      <c r="T177" s="63"/>
      <c r="U177" s="63"/>
      <c r="V177" s="63"/>
      <c r="X177" s="63"/>
      <c r="Y177" s="63"/>
      <c r="Z177" s="63"/>
      <c r="AA177"/>
      <c r="AB177" s="63"/>
      <c r="AC177" s="63"/>
      <c r="AD177" s="63"/>
      <c r="AN177" s="106" t="str">
        <f t="shared" ca="1" si="44"/>
        <v/>
      </c>
      <c r="AP177" s="106" t="str">
        <f t="shared" ca="1" si="45"/>
        <v/>
      </c>
      <c r="AR177" t="str">
        <f t="shared" si="34"/>
        <v>19907</v>
      </c>
      <c r="AS177">
        <f t="shared" si="46"/>
        <v>172</v>
      </c>
      <c r="AT177">
        <f t="shared" ca="1" si="38"/>
        <v>4129</v>
      </c>
      <c r="AU177">
        <f t="shared" ca="1" si="39"/>
        <v>3144</v>
      </c>
      <c r="AV177">
        <f t="shared" ca="1" si="40"/>
        <v>0.75</v>
      </c>
      <c r="AW177">
        <f t="shared" ca="1" si="41"/>
        <v>126.8</v>
      </c>
      <c r="AX177">
        <f t="shared" ca="1" si="42"/>
        <v>126.8</v>
      </c>
      <c r="AY177" s="22">
        <v>33055</v>
      </c>
      <c r="AZ177">
        <v>126.8</v>
      </c>
      <c r="BA177">
        <f t="shared" ca="1" si="35"/>
        <v>0</v>
      </c>
    </row>
    <row r="178" spans="1:53" x14ac:dyDescent="0.25">
      <c r="A178" t="str">
        <f t="shared" si="33"/>
        <v>19908</v>
      </c>
      <c r="B178">
        <f t="shared" si="36"/>
        <v>1990</v>
      </c>
      <c r="C178">
        <f t="shared" si="37"/>
        <v>8</v>
      </c>
      <c r="D178">
        <f t="shared" si="43"/>
        <v>173</v>
      </c>
      <c r="E178" s="64">
        <v>4149</v>
      </c>
      <c r="F178" s="64">
        <v>3168</v>
      </c>
      <c r="G178" s="2">
        <f>G174</f>
        <v>0.75</v>
      </c>
      <c r="H178" s="63">
        <v>128.1</v>
      </c>
      <c r="J178" s="32">
        <f t="shared" si="47"/>
        <v>1.0048437878420926</v>
      </c>
      <c r="K178" s="32">
        <f t="shared" si="48"/>
        <v>1.0076335877862594</v>
      </c>
      <c r="L178" s="63"/>
      <c r="M178" s="63"/>
      <c r="N178" s="63"/>
      <c r="O178"/>
      <c r="P178" s="63"/>
      <c r="Q178" s="63"/>
      <c r="R178" s="63"/>
      <c r="S178"/>
      <c r="T178" s="63"/>
      <c r="U178" s="63"/>
      <c r="V178" s="63"/>
      <c r="X178" s="63"/>
      <c r="Y178" s="63"/>
      <c r="Z178" s="63"/>
      <c r="AA178"/>
      <c r="AB178" s="63"/>
      <c r="AC178" s="63"/>
      <c r="AD178" s="63"/>
      <c r="AN178" s="106" t="str">
        <f t="shared" ca="1" si="44"/>
        <v/>
      </c>
      <c r="AP178" s="106" t="str">
        <f t="shared" ca="1" si="45"/>
        <v/>
      </c>
      <c r="AR178" t="str">
        <f t="shared" si="34"/>
        <v>19908</v>
      </c>
      <c r="AS178">
        <f t="shared" si="46"/>
        <v>173</v>
      </c>
      <c r="AT178">
        <f t="shared" ca="1" si="38"/>
        <v>4149</v>
      </c>
      <c r="AU178">
        <f t="shared" ca="1" si="39"/>
        <v>3168</v>
      </c>
      <c r="AV178">
        <f t="shared" ca="1" si="40"/>
        <v>0.75</v>
      </c>
      <c r="AW178">
        <f t="shared" ca="1" si="41"/>
        <v>128.1</v>
      </c>
      <c r="AX178">
        <f t="shared" ca="1" si="42"/>
        <v>128.1</v>
      </c>
      <c r="AY178" s="22">
        <v>33086</v>
      </c>
      <c r="AZ178">
        <v>128.1</v>
      </c>
      <c r="BA178">
        <f t="shared" ca="1" si="35"/>
        <v>0</v>
      </c>
    </row>
    <row r="179" spans="1:53" x14ac:dyDescent="0.25">
      <c r="A179" t="str">
        <f t="shared" si="33"/>
        <v>19909</v>
      </c>
      <c r="B179">
        <f t="shared" si="36"/>
        <v>1990</v>
      </c>
      <c r="C179">
        <f t="shared" si="37"/>
        <v>9</v>
      </c>
      <c r="D179">
        <f t="shared" si="43"/>
        <v>174</v>
      </c>
      <c r="E179" s="64">
        <v>4186</v>
      </c>
      <c r="F179" s="64">
        <v>3192</v>
      </c>
      <c r="G179" s="2">
        <f>G174</f>
        <v>0.75</v>
      </c>
      <c r="H179" s="63">
        <v>129.30000000000001</v>
      </c>
      <c r="J179" s="32">
        <f t="shared" si="47"/>
        <v>1.0089178115208484</v>
      </c>
      <c r="K179" s="32">
        <f t="shared" si="48"/>
        <v>1.0075757575757576</v>
      </c>
      <c r="L179" s="63"/>
      <c r="M179" s="63"/>
      <c r="N179" s="63"/>
      <c r="O179"/>
      <c r="P179" s="63"/>
      <c r="Q179" s="63"/>
      <c r="R179" s="63"/>
      <c r="S179"/>
      <c r="T179" s="63"/>
      <c r="U179" s="63"/>
      <c r="V179" s="63"/>
      <c r="X179" s="63"/>
      <c r="Y179" s="63"/>
      <c r="Z179" s="63"/>
      <c r="AA179"/>
      <c r="AB179" s="63"/>
      <c r="AC179" s="63"/>
      <c r="AD179" s="63"/>
      <c r="AN179" s="106" t="str">
        <f t="shared" ca="1" si="44"/>
        <v/>
      </c>
      <c r="AP179" s="106" t="str">
        <f t="shared" ca="1" si="45"/>
        <v/>
      </c>
      <c r="AR179" t="str">
        <f t="shared" si="34"/>
        <v>19909</v>
      </c>
      <c r="AS179">
        <f t="shared" si="46"/>
        <v>174</v>
      </c>
      <c r="AT179">
        <f t="shared" ca="1" si="38"/>
        <v>4186</v>
      </c>
      <c r="AU179">
        <f t="shared" ca="1" si="39"/>
        <v>3192</v>
      </c>
      <c r="AV179">
        <f t="shared" ca="1" si="40"/>
        <v>0.75</v>
      </c>
      <c r="AW179">
        <f t="shared" ca="1" si="41"/>
        <v>129.30000000000001</v>
      </c>
      <c r="AX179">
        <f t="shared" ca="1" si="42"/>
        <v>129.30000000000001</v>
      </c>
      <c r="AY179" s="22">
        <v>33117</v>
      </c>
      <c r="AZ179">
        <v>129.30000000000001</v>
      </c>
      <c r="BA179">
        <f t="shared" ca="1" si="35"/>
        <v>0</v>
      </c>
    </row>
    <row r="180" spans="1:53" x14ac:dyDescent="0.25">
      <c r="A180" t="str">
        <f t="shared" si="33"/>
        <v>199010</v>
      </c>
      <c r="B180">
        <f t="shared" si="36"/>
        <v>1990</v>
      </c>
      <c r="C180">
        <f t="shared" si="37"/>
        <v>10</v>
      </c>
      <c r="D180">
        <f t="shared" si="43"/>
        <v>175</v>
      </c>
      <c r="E180" s="64">
        <v>4206</v>
      </c>
      <c r="F180" s="64">
        <v>3217</v>
      </c>
      <c r="G180" s="2">
        <f>G174</f>
        <v>0.75</v>
      </c>
      <c r="H180" s="63">
        <v>130.30000000000001</v>
      </c>
      <c r="J180" s="32">
        <f t="shared" si="47"/>
        <v>1.0047778308647874</v>
      </c>
      <c r="K180" s="32">
        <f t="shared" si="48"/>
        <v>1.0078320802005012</v>
      </c>
      <c r="L180" s="63"/>
      <c r="M180" s="63"/>
      <c r="N180" s="63"/>
      <c r="O180"/>
      <c r="P180" s="63"/>
      <c r="Q180" s="63"/>
      <c r="R180" s="63"/>
      <c r="S180"/>
      <c r="T180" s="63"/>
      <c r="U180" s="63"/>
      <c r="V180" s="63"/>
      <c r="X180" s="63"/>
      <c r="Y180" s="63"/>
      <c r="Z180" s="63"/>
      <c r="AA180"/>
      <c r="AB180" s="63"/>
      <c r="AC180" s="63"/>
      <c r="AD180" s="63"/>
      <c r="AN180" s="106" t="str">
        <f t="shared" ca="1" si="44"/>
        <v/>
      </c>
      <c r="AP180" s="106" t="str">
        <f t="shared" ca="1" si="45"/>
        <v/>
      </c>
      <c r="AR180" t="str">
        <f t="shared" si="34"/>
        <v>199010</v>
      </c>
      <c r="AS180">
        <f t="shared" si="46"/>
        <v>175</v>
      </c>
      <c r="AT180">
        <f t="shared" ca="1" si="38"/>
        <v>4206</v>
      </c>
      <c r="AU180">
        <f t="shared" ca="1" si="39"/>
        <v>3217</v>
      </c>
      <c r="AV180">
        <f t="shared" ca="1" si="40"/>
        <v>0.75</v>
      </c>
      <c r="AW180">
        <f t="shared" ca="1" si="41"/>
        <v>130.30000000000001</v>
      </c>
      <c r="AX180">
        <f t="shared" ca="1" si="42"/>
        <v>130.30000000000001</v>
      </c>
      <c r="AY180" s="22">
        <v>33147</v>
      </c>
      <c r="AZ180">
        <v>130.30000000000001</v>
      </c>
      <c r="BA180">
        <f t="shared" ca="1" si="35"/>
        <v>0</v>
      </c>
    </row>
    <row r="181" spans="1:53" x14ac:dyDescent="0.25">
      <c r="A181" t="str">
        <f t="shared" si="33"/>
        <v>199011</v>
      </c>
      <c r="B181">
        <f t="shared" si="36"/>
        <v>1990</v>
      </c>
      <c r="C181">
        <f t="shared" si="37"/>
        <v>11</v>
      </c>
      <c r="D181">
        <f t="shared" si="43"/>
        <v>176</v>
      </c>
      <c r="E181" s="64">
        <v>4247</v>
      </c>
      <c r="F181" s="64">
        <v>3241</v>
      </c>
      <c r="G181" s="2">
        <f>G174</f>
        <v>0.75</v>
      </c>
      <c r="H181" s="63">
        <v>130</v>
      </c>
      <c r="J181" s="32">
        <f t="shared" si="47"/>
        <v>1.0097479790775084</v>
      </c>
      <c r="K181" s="32">
        <f t="shared" si="48"/>
        <v>1.0074603668013677</v>
      </c>
      <c r="L181" s="63"/>
      <c r="M181" s="63"/>
      <c r="N181" s="63"/>
      <c r="O181"/>
      <c r="P181" s="63"/>
      <c r="Q181" s="63"/>
      <c r="R181" s="63"/>
      <c r="S181"/>
      <c r="T181" s="63"/>
      <c r="U181" s="63"/>
      <c r="V181" s="63"/>
      <c r="X181" s="63"/>
      <c r="Y181" s="63"/>
      <c r="Z181" s="63"/>
      <c r="AA181"/>
      <c r="AB181" s="63"/>
      <c r="AC181" s="63"/>
      <c r="AD181" s="63"/>
      <c r="AN181" s="106" t="str">
        <f t="shared" ca="1" si="44"/>
        <v/>
      </c>
      <c r="AP181" s="106" t="str">
        <f t="shared" ca="1" si="45"/>
        <v/>
      </c>
      <c r="AR181" t="str">
        <f t="shared" si="34"/>
        <v>199011</v>
      </c>
      <c r="AS181">
        <f t="shared" si="46"/>
        <v>176</v>
      </c>
      <c r="AT181">
        <f t="shared" ca="1" si="38"/>
        <v>4247</v>
      </c>
      <c r="AU181">
        <f t="shared" ca="1" si="39"/>
        <v>3241</v>
      </c>
      <c r="AV181">
        <f t="shared" ca="1" si="40"/>
        <v>0.75</v>
      </c>
      <c r="AW181">
        <f t="shared" ca="1" si="41"/>
        <v>130</v>
      </c>
      <c r="AX181">
        <f t="shared" ca="1" si="42"/>
        <v>130</v>
      </c>
      <c r="AY181" s="22">
        <v>33178</v>
      </c>
      <c r="AZ181">
        <v>130</v>
      </c>
      <c r="BA181">
        <f t="shared" ca="1" si="35"/>
        <v>0</v>
      </c>
    </row>
    <row r="182" spans="1:53" x14ac:dyDescent="0.25">
      <c r="A182" t="str">
        <f t="shared" si="33"/>
        <v>199012</v>
      </c>
      <c r="B182">
        <f t="shared" si="36"/>
        <v>1990</v>
      </c>
      <c r="C182">
        <f t="shared" si="37"/>
        <v>12</v>
      </c>
      <c r="D182">
        <f t="shared" si="43"/>
        <v>177</v>
      </c>
      <c r="E182" s="64">
        <v>4273</v>
      </c>
      <c r="F182" s="64">
        <v>3266</v>
      </c>
      <c r="G182" s="2">
        <f>G174</f>
        <v>0.75</v>
      </c>
      <c r="H182" s="63">
        <v>129.9</v>
      </c>
      <c r="J182" s="32">
        <f t="shared" si="47"/>
        <v>1.0061219684483165</v>
      </c>
      <c r="K182" s="32">
        <f t="shared" si="48"/>
        <v>1.0077136686207961</v>
      </c>
      <c r="L182" s="63"/>
      <c r="M182" s="63"/>
      <c r="N182" s="63"/>
      <c r="O182"/>
      <c r="P182" s="63"/>
      <c r="Q182" s="63"/>
      <c r="R182" s="63"/>
      <c r="S182"/>
      <c r="T182" s="63"/>
      <c r="U182" s="63"/>
      <c r="V182" s="63"/>
      <c r="X182" s="63"/>
      <c r="Y182" s="63"/>
      <c r="Z182" s="63"/>
      <c r="AA182"/>
      <c r="AB182" s="63"/>
      <c r="AC182" s="63"/>
      <c r="AD182" s="63"/>
      <c r="AN182" s="106" t="str">
        <f t="shared" ca="1" si="44"/>
        <v/>
      </c>
      <c r="AP182" s="106" t="str">
        <f t="shared" ca="1" si="45"/>
        <v/>
      </c>
      <c r="AR182" t="str">
        <f t="shared" si="34"/>
        <v>199012</v>
      </c>
      <c r="AS182">
        <f t="shared" si="46"/>
        <v>177</v>
      </c>
      <c r="AT182">
        <f t="shared" ca="1" si="38"/>
        <v>4273</v>
      </c>
      <c r="AU182">
        <f t="shared" ca="1" si="39"/>
        <v>3266</v>
      </c>
      <c r="AV182">
        <f t="shared" ca="1" si="40"/>
        <v>0.75</v>
      </c>
      <c r="AW182">
        <f t="shared" ca="1" si="41"/>
        <v>129.9</v>
      </c>
      <c r="AX182">
        <f t="shared" ca="1" si="42"/>
        <v>129.9</v>
      </c>
      <c r="AY182" s="22">
        <v>33208</v>
      </c>
      <c r="AZ182">
        <v>129.9</v>
      </c>
      <c r="BA182">
        <f t="shared" ca="1" si="35"/>
        <v>0</v>
      </c>
    </row>
    <row r="183" spans="1:53" x14ac:dyDescent="0.25">
      <c r="A183" t="str">
        <f t="shared" si="33"/>
        <v>19911</v>
      </c>
      <c r="B183">
        <f t="shared" si="36"/>
        <v>1991</v>
      </c>
      <c r="C183">
        <f t="shared" si="37"/>
        <v>1</v>
      </c>
      <c r="D183">
        <f t="shared" si="43"/>
        <v>178</v>
      </c>
      <c r="E183" s="64">
        <v>4278</v>
      </c>
      <c r="F183" s="64">
        <v>3291</v>
      </c>
      <c r="G183" s="2">
        <f>G174</f>
        <v>0.75</v>
      </c>
      <c r="H183" s="63">
        <v>130.19999999999999</v>
      </c>
      <c r="J183" s="32">
        <f t="shared" si="47"/>
        <v>1.001170138076293</v>
      </c>
      <c r="K183" s="32">
        <f t="shared" si="48"/>
        <v>1.007654623392529</v>
      </c>
      <c r="L183" s="63"/>
      <c r="M183" s="63"/>
      <c r="N183" s="63"/>
      <c r="O183"/>
      <c r="P183" s="63"/>
      <c r="Q183" s="63"/>
      <c r="R183" s="63"/>
      <c r="S183"/>
      <c r="T183" s="63"/>
      <c r="U183" s="63"/>
      <c r="V183" s="63"/>
      <c r="X183" s="63"/>
      <c r="Y183" s="63"/>
      <c r="Z183" s="63"/>
      <c r="AA183"/>
      <c r="AB183" s="63"/>
      <c r="AC183" s="63"/>
      <c r="AD183" s="63"/>
      <c r="AN183" s="106" t="str">
        <f t="shared" ca="1" si="44"/>
        <v/>
      </c>
      <c r="AP183" s="106" t="str">
        <f t="shared" ca="1" si="45"/>
        <v/>
      </c>
      <c r="AR183" t="str">
        <f t="shared" si="34"/>
        <v>19911</v>
      </c>
      <c r="AS183">
        <f t="shared" si="46"/>
        <v>178</v>
      </c>
      <c r="AT183">
        <f t="shared" ca="1" si="38"/>
        <v>4278</v>
      </c>
      <c r="AU183">
        <f t="shared" ca="1" si="39"/>
        <v>3291</v>
      </c>
      <c r="AV183">
        <f t="shared" ca="1" si="40"/>
        <v>0.75</v>
      </c>
      <c r="AW183">
        <f t="shared" ca="1" si="41"/>
        <v>130.19999999999999</v>
      </c>
      <c r="AX183">
        <f t="shared" ca="1" si="42"/>
        <v>130.19999999999999</v>
      </c>
      <c r="AY183" s="22">
        <v>33239</v>
      </c>
      <c r="AZ183">
        <v>130.19999999999999</v>
      </c>
      <c r="BA183">
        <f t="shared" ca="1" si="35"/>
        <v>0</v>
      </c>
    </row>
    <row r="184" spans="1:53" x14ac:dyDescent="0.25">
      <c r="A184" t="str">
        <f t="shared" si="33"/>
        <v>19912</v>
      </c>
      <c r="B184">
        <f t="shared" si="36"/>
        <v>1991</v>
      </c>
      <c r="C184">
        <f t="shared" si="37"/>
        <v>2</v>
      </c>
      <c r="D184">
        <f t="shared" si="43"/>
        <v>179</v>
      </c>
      <c r="E184" s="64">
        <v>4294</v>
      </c>
      <c r="F184" s="64">
        <v>3314</v>
      </c>
      <c r="G184" s="2">
        <f>G174</f>
        <v>0.75</v>
      </c>
      <c r="H184" s="63">
        <v>130.9</v>
      </c>
      <c r="J184" s="32">
        <f t="shared" si="47"/>
        <v>1.0037400654511455</v>
      </c>
      <c r="K184" s="32">
        <f t="shared" si="48"/>
        <v>1.0069887572166514</v>
      </c>
      <c r="L184" s="63"/>
      <c r="M184" s="63"/>
      <c r="N184" s="63"/>
      <c r="O184"/>
      <c r="P184" s="63"/>
      <c r="Q184" s="63"/>
      <c r="R184" s="63"/>
      <c r="S184"/>
      <c r="T184" s="63"/>
      <c r="U184" s="63"/>
      <c r="V184" s="63"/>
      <c r="X184" s="63"/>
      <c r="Y184" s="63"/>
      <c r="Z184" s="63"/>
      <c r="AA184"/>
      <c r="AB184" s="63"/>
      <c r="AC184" s="63"/>
      <c r="AD184" s="63"/>
      <c r="AN184" s="106" t="str">
        <f t="shared" ca="1" si="44"/>
        <v/>
      </c>
      <c r="AP184" s="106" t="str">
        <f t="shared" ca="1" si="45"/>
        <v/>
      </c>
      <c r="AR184" t="str">
        <f t="shared" si="34"/>
        <v>19912</v>
      </c>
      <c r="AS184">
        <f t="shared" si="46"/>
        <v>179</v>
      </c>
      <c r="AT184">
        <f t="shared" ca="1" si="38"/>
        <v>4294</v>
      </c>
      <c r="AU184">
        <f t="shared" ca="1" si="39"/>
        <v>3314</v>
      </c>
      <c r="AV184">
        <f t="shared" ca="1" si="40"/>
        <v>0.75</v>
      </c>
      <c r="AW184">
        <f t="shared" ca="1" si="41"/>
        <v>130.9</v>
      </c>
      <c r="AX184">
        <f t="shared" ca="1" si="42"/>
        <v>130.9</v>
      </c>
      <c r="AY184" s="22">
        <v>33270</v>
      </c>
      <c r="AZ184">
        <v>130.9</v>
      </c>
      <c r="BA184">
        <f t="shared" ca="1" si="35"/>
        <v>0</v>
      </c>
    </row>
    <row r="185" spans="1:53" x14ac:dyDescent="0.25">
      <c r="A185" t="str">
        <f t="shared" si="33"/>
        <v>19913</v>
      </c>
      <c r="B185">
        <f t="shared" si="36"/>
        <v>1991</v>
      </c>
      <c r="C185">
        <f t="shared" si="37"/>
        <v>3</v>
      </c>
      <c r="D185">
        <f t="shared" si="43"/>
        <v>180</v>
      </c>
      <c r="E185" s="64">
        <v>4278</v>
      </c>
      <c r="F185" s="64">
        <v>3340</v>
      </c>
      <c r="G185" s="2">
        <f>G174</f>
        <v>0.75</v>
      </c>
      <c r="H185" s="63">
        <v>131.4</v>
      </c>
      <c r="J185" s="32">
        <f t="shared" si="47"/>
        <v>0.99627387051700045</v>
      </c>
      <c r="K185" s="32">
        <f t="shared" si="48"/>
        <v>1.0078455039227519</v>
      </c>
      <c r="L185" s="63"/>
      <c r="M185" s="63"/>
      <c r="N185" s="63"/>
      <c r="O185"/>
      <c r="P185" s="63"/>
      <c r="Q185" s="63"/>
      <c r="R185" s="63"/>
      <c r="S185"/>
      <c r="T185" s="63"/>
      <c r="U185" s="63"/>
      <c r="V185" s="63"/>
      <c r="X185" s="63"/>
      <c r="Y185" s="63"/>
      <c r="Z185" s="63"/>
      <c r="AA185"/>
      <c r="AB185" s="63"/>
      <c r="AC185" s="63"/>
      <c r="AD185" s="63"/>
      <c r="AN185" s="106" t="str">
        <f t="shared" ca="1" si="44"/>
        <v/>
      </c>
      <c r="AP185" s="106" t="str">
        <f t="shared" ca="1" si="45"/>
        <v/>
      </c>
      <c r="AR185" t="str">
        <f t="shared" si="34"/>
        <v>19913</v>
      </c>
      <c r="AS185">
        <f t="shared" si="46"/>
        <v>180</v>
      </c>
      <c r="AT185">
        <f t="shared" ca="1" si="38"/>
        <v>4278</v>
      </c>
      <c r="AU185">
        <f t="shared" ca="1" si="39"/>
        <v>3340</v>
      </c>
      <c r="AV185">
        <f t="shared" ca="1" si="40"/>
        <v>0.75</v>
      </c>
      <c r="AW185">
        <f t="shared" ca="1" si="41"/>
        <v>131.4</v>
      </c>
      <c r="AX185">
        <f t="shared" ca="1" si="42"/>
        <v>131.4</v>
      </c>
      <c r="AY185" s="22">
        <v>33298</v>
      </c>
      <c r="AZ185">
        <v>131.4</v>
      </c>
      <c r="BA185">
        <f t="shared" ca="1" si="35"/>
        <v>0</v>
      </c>
    </row>
    <row r="186" spans="1:53" x14ac:dyDescent="0.25">
      <c r="A186" t="str">
        <f t="shared" si="33"/>
        <v>19914</v>
      </c>
      <c r="B186">
        <f t="shared" si="36"/>
        <v>1991</v>
      </c>
      <c r="C186">
        <f t="shared" si="37"/>
        <v>4</v>
      </c>
      <c r="D186">
        <f t="shared" si="43"/>
        <v>181</v>
      </c>
      <c r="E186" s="64">
        <v>4351</v>
      </c>
      <c r="F186" s="64">
        <v>3362</v>
      </c>
      <c r="G186" s="2">
        <v>0.75</v>
      </c>
      <c r="H186" s="63">
        <v>133.1</v>
      </c>
      <c r="J186" s="32">
        <f t="shared" si="47"/>
        <v>1.0170640486208509</v>
      </c>
      <c r="K186" s="32">
        <f t="shared" si="48"/>
        <v>1.0065868263473055</v>
      </c>
      <c r="L186" s="63"/>
      <c r="M186" s="63"/>
      <c r="N186" s="63"/>
      <c r="O186"/>
      <c r="P186" s="63"/>
      <c r="Q186" s="63"/>
      <c r="R186" s="63"/>
      <c r="S186"/>
      <c r="T186" s="63"/>
      <c r="U186" s="63"/>
      <c r="V186" s="63"/>
      <c r="X186" s="63"/>
      <c r="Y186" s="63"/>
      <c r="Z186" s="63"/>
      <c r="AA186"/>
      <c r="AB186" s="63"/>
      <c r="AC186" s="63"/>
      <c r="AD186" s="63"/>
      <c r="AN186" s="106" t="str">
        <f t="shared" ca="1" si="44"/>
        <v/>
      </c>
      <c r="AP186" s="106" t="str">
        <f t="shared" ca="1" si="45"/>
        <v/>
      </c>
      <c r="AR186" t="str">
        <f t="shared" si="34"/>
        <v>19914</v>
      </c>
      <c r="AS186">
        <f t="shared" si="46"/>
        <v>181</v>
      </c>
      <c r="AT186">
        <f t="shared" ca="1" si="38"/>
        <v>4351</v>
      </c>
      <c r="AU186">
        <f t="shared" ca="1" si="39"/>
        <v>3362</v>
      </c>
      <c r="AV186">
        <f t="shared" ca="1" si="40"/>
        <v>0.75</v>
      </c>
      <c r="AW186">
        <f t="shared" ca="1" si="41"/>
        <v>133.1</v>
      </c>
      <c r="AX186">
        <f t="shared" ca="1" si="42"/>
        <v>133.1</v>
      </c>
      <c r="AY186" s="22">
        <v>33329</v>
      </c>
      <c r="AZ186">
        <v>133.1</v>
      </c>
      <c r="BA186">
        <f t="shared" ca="1" si="35"/>
        <v>0</v>
      </c>
    </row>
    <row r="187" spans="1:53" x14ac:dyDescent="0.25">
      <c r="A187" t="str">
        <f t="shared" si="33"/>
        <v>19915</v>
      </c>
      <c r="B187">
        <f t="shared" si="36"/>
        <v>1991</v>
      </c>
      <c r="C187">
        <f t="shared" si="37"/>
        <v>5</v>
      </c>
      <c r="D187">
        <f t="shared" si="43"/>
        <v>182</v>
      </c>
      <c r="E187" s="64">
        <v>4387</v>
      </c>
      <c r="F187" s="64">
        <v>3385</v>
      </c>
      <c r="G187" s="2">
        <f>G186</f>
        <v>0.75</v>
      </c>
      <c r="H187" s="63">
        <v>133.5</v>
      </c>
      <c r="J187" s="32">
        <f t="shared" si="47"/>
        <v>1.0082739600091932</v>
      </c>
      <c r="K187" s="32">
        <f t="shared" si="48"/>
        <v>1.0068411659726353</v>
      </c>
      <c r="L187" s="63"/>
      <c r="M187" s="63"/>
      <c r="N187" s="63"/>
      <c r="O187"/>
      <c r="P187" s="63"/>
      <c r="Q187" s="63"/>
      <c r="R187" s="63"/>
      <c r="S187"/>
      <c r="T187" s="63"/>
      <c r="U187" s="63"/>
      <c r="V187" s="63"/>
      <c r="X187" s="63"/>
      <c r="Y187" s="63"/>
      <c r="Z187" s="63"/>
      <c r="AA187"/>
      <c r="AB187" s="63"/>
      <c r="AC187" s="63"/>
      <c r="AD187" s="63"/>
      <c r="AN187" s="106" t="str">
        <f t="shared" ca="1" si="44"/>
        <v/>
      </c>
      <c r="AP187" s="106" t="str">
        <f t="shared" ca="1" si="45"/>
        <v/>
      </c>
      <c r="AR187" t="str">
        <f t="shared" si="34"/>
        <v>19915</v>
      </c>
      <c r="AS187">
        <f t="shared" si="46"/>
        <v>182</v>
      </c>
      <c r="AT187">
        <f t="shared" ca="1" si="38"/>
        <v>4387</v>
      </c>
      <c r="AU187">
        <f t="shared" ca="1" si="39"/>
        <v>3385</v>
      </c>
      <c r="AV187">
        <f t="shared" ca="1" si="40"/>
        <v>0.75</v>
      </c>
      <c r="AW187">
        <f t="shared" ca="1" si="41"/>
        <v>133.5</v>
      </c>
      <c r="AX187">
        <f t="shared" ca="1" si="42"/>
        <v>133.5</v>
      </c>
      <c r="AY187" s="22">
        <v>33359</v>
      </c>
      <c r="AZ187">
        <v>133.5</v>
      </c>
      <c r="BA187">
        <f t="shared" ca="1" si="35"/>
        <v>0</v>
      </c>
    </row>
    <row r="188" spans="1:53" x14ac:dyDescent="0.25">
      <c r="A188" t="str">
        <f t="shared" si="33"/>
        <v>19916</v>
      </c>
      <c r="B188">
        <f t="shared" si="36"/>
        <v>1991</v>
      </c>
      <c r="C188">
        <f t="shared" si="37"/>
        <v>6</v>
      </c>
      <c r="D188">
        <f t="shared" si="43"/>
        <v>183</v>
      </c>
      <c r="E188" s="64">
        <v>4407</v>
      </c>
      <c r="F188" s="64">
        <v>3408</v>
      </c>
      <c r="G188" s="2">
        <f>G186</f>
        <v>0.75</v>
      </c>
      <c r="H188" s="63">
        <v>134.1</v>
      </c>
      <c r="J188" s="32">
        <f t="shared" si="47"/>
        <v>1.0045589240939139</v>
      </c>
      <c r="K188" s="32">
        <f t="shared" si="48"/>
        <v>1.0067946824224521</v>
      </c>
      <c r="L188" s="63"/>
      <c r="M188" s="63"/>
      <c r="N188" s="63"/>
      <c r="O188"/>
      <c r="P188" s="63"/>
      <c r="Q188" s="63"/>
      <c r="R188" s="63"/>
      <c r="S188"/>
      <c r="T188" s="63"/>
      <c r="U188" s="63"/>
      <c r="V188" s="63"/>
      <c r="X188" s="63"/>
      <c r="Y188" s="63"/>
      <c r="Z188" s="63"/>
      <c r="AA188"/>
      <c r="AB188" s="63"/>
      <c r="AC188" s="63"/>
      <c r="AD188" s="63"/>
      <c r="AN188" s="106" t="str">
        <f t="shared" ca="1" si="44"/>
        <v/>
      </c>
      <c r="AP188" s="106" t="str">
        <f t="shared" ca="1" si="45"/>
        <v/>
      </c>
      <c r="AR188" t="str">
        <f t="shared" si="34"/>
        <v>19916</v>
      </c>
      <c r="AS188">
        <f t="shared" si="46"/>
        <v>183</v>
      </c>
      <c r="AT188">
        <f t="shared" ca="1" si="38"/>
        <v>4407</v>
      </c>
      <c r="AU188">
        <f t="shared" ca="1" si="39"/>
        <v>3408</v>
      </c>
      <c r="AV188">
        <f t="shared" ca="1" si="40"/>
        <v>0.75</v>
      </c>
      <c r="AW188">
        <f t="shared" ca="1" si="41"/>
        <v>134.1</v>
      </c>
      <c r="AX188">
        <f t="shared" ca="1" si="42"/>
        <v>134.1</v>
      </c>
      <c r="AY188" s="22">
        <v>33390</v>
      </c>
      <c r="AZ188">
        <v>134.1</v>
      </c>
      <c r="BA188">
        <f t="shared" ca="1" si="35"/>
        <v>0</v>
      </c>
    </row>
    <row r="189" spans="1:53" x14ac:dyDescent="0.25">
      <c r="A189" t="str">
        <f t="shared" si="33"/>
        <v>19917</v>
      </c>
      <c r="B189">
        <f t="shared" si="36"/>
        <v>1991</v>
      </c>
      <c r="C189">
        <f t="shared" si="37"/>
        <v>7</v>
      </c>
      <c r="D189">
        <f t="shared" si="43"/>
        <v>184</v>
      </c>
      <c r="E189" s="64">
        <v>4423</v>
      </c>
      <c r="F189" s="64">
        <v>3432</v>
      </c>
      <c r="G189" s="2">
        <f>G186</f>
        <v>0.75</v>
      </c>
      <c r="H189" s="63">
        <v>133.80000000000001</v>
      </c>
      <c r="J189" s="32">
        <f t="shared" si="47"/>
        <v>1.0036305877013842</v>
      </c>
      <c r="K189" s="32">
        <f t="shared" si="48"/>
        <v>1.0070422535211268</v>
      </c>
      <c r="L189" s="63"/>
      <c r="M189" s="63"/>
      <c r="N189" s="63"/>
      <c r="O189"/>
      <c r="P189" s="63"/>
      <c r="Q189" s="63"/>
      <c r="R189" s="63"/>
      <c r="S189"/>
      <c r="T189" s="63"/>
      <c r="U189" s="63"/>
      <c r="V189" s="63"/>
      <c r="X189" s="63"/>
      <c r="Y189" s="63"/>
      <c r="Z189" s="63"/>
      <c r="AA189"/>
      <c r="AB189" s="63"/>
      <c r="AC189" s="63"/>
      <c r="AD189" s="63"/>
      <c r="AN189" s="106" t="str">
        <f t="shared" ca="1" si="44"/>
        <v/>
      </c>
      <c r="AP189" s="106" t="str">
        <f t="shared" ca="1" si="45"/>
        <v/>
      </c>
      <c r="AR189" t="str">
        <f t="shared" si="34"/>
        <v>19917</v>
      </c>
      <c r="AS189">
        <f t="shared" si="46"/>
        <v>184</v>
      </c>
      <c r="AT189">
        <f t="shared" ca="1" si="38"/>
        <v>4423</v>
      </c>
      <c r="AU189">
        <f t="shared" ca="1" si="39"/>
        <v>3432</v>
      </c>
      <c r="AV189">
        <f t="shared" ca="1" si="40"/>
        <v>0.75</v>
      </c>
      <c r="AW189">
        <f t="shared" ca="1" si="41"/>
        <v>133.80000000000001</v>
      </c>
      <c r="AX189">
        <f t="shared" ca="1" si="42"/>
        <v>133.80000000000001</v>
      </c>
      <c r="AY189" s="22">
        <v>33420</v>
      </c>
      <c r="AZ189">
        <v>133.80000000000001</v>
      </c>
      <c r="BA189">
        <f t="shared" ca="1" si="35"/>
        <v>0</v>
      </c>
    </row>
    <row r="190" spans="1:53" x14ac:dyDescent="0.25">
      <c r="A190" t="str">
        <f t="shared" si="33"/>
        <v>19918</v>
      </c>
      <c r="B190">
        <f t="shared" si="36"/>
        <v>1991</v>
      </c>
      <c r="C190">
        <f t="shared" si="37"/>
        <v>8</v>
      </c>
      <c r="D190">
        <f t="shared" si="43"/>
        <v>185</v>
      </c>
      <c r="E190" s="64">
        <v>4469</v>
      </c>
      <c r="F190" s="64">
        <v>3456</v>
      </c>
      <c r="G190" s="2">
        <f>G186</f>
        <v>0.75</v>
      </c>
      <c r="H190" s="63">
        <v>134.1</v>
      </c>
      <c r="J190" s="32">
        <f t="shared" si="47"/>
        <v>1.0104001808727108</v>
      </c>
      <c r="K190" s="32">
        <f t="shared" si="48"/>
        <v>1.0069930069930071</v>
      </c>
      <c r="L190" s="63"/>
      <c r="M190" s="63"/>
      <c r="N190" s="63"/>
      <c r="O190"/>
      <c r="P190" s="63"/>
      <c r="Q190" s="63"/>
      <c r="R190" s="63"/>
      <c r="S190"/>
      <c r="T190" s="63"/>
      <c r="U190" s="63"/>
      <c r="V190" s="63"/>
      <c r="X190" s="63"/>
      <c r="Y190" s="63"/>
      <c r="Z190" s="63"/>
      <c r="AA190"/>
      <c r="AB190" s="63"/>
      <c r="AC190" s="63"/>
      <c r="AD190" s="63"/>
      <c r="AN190" s="106" t="str">
        <f t="shared" ca="1" si="44"/>
        <v/>
      </c>
      <c r="AP190" s="106" t="str">
        <f t="shared" ca="1" si="45"/>
        <v/>
      </c>
      <c r="AR190" t="str">
        <f t="shared" si="34"/>
        <v>19918</v>
      </c>
      <c r="AS190">
        <f t="shared" si="46"/>
        <v>185</v>
      </c>
      <c r="AT190">
        <f t="shared" ca="1" si="38"/>
        <v>4469</v>
      </c>
      <c r="AU190">
        <f t="shared" ca="1" si="39"/>
        <v>3456</v>
      </c>
      <c r="AV190">
        <f t="shared" ca="1" si="40"/>
        <v>0.75</v>
      </c>
      <c r="AW190">
        <f t="shared" ca="1" si="41"/>
        <v>134.1</v>
      </c>
      <c r="AX190">
        <f t="shared" ca="1" si="42"/>
        <v>134.1</v>
      </c>
      <c r="AY190" s="22">
        <v>33451</v>
      </c>
      <c r="AZ190">
        <v>134.1</v>
      </c>
      <c r="BA190">
        <f t="shared" ca="1" si="35"/>
        <v>0</v>
      </c>
    </row>
    <row r="191" spans="1:53" x14ac:dyDescent="0.25">
      <c r="A191" t="str">
        <f t="shared" si="33"/>
        <v>19919</v>
      </c>
      <c r="B191">
        <f t="shared" si="36"/>
        <v>1991</v>
      </c>
      <c r="C191">
        <f t="shared" si="37"/>
        <v>9</v>
      </c>
      <c r="D191">
        <f t="shared" si="43"/>
        <v>186</v>
      </c>
      <c r="E191" s="64">
        <v>4485</v>
      </c>
      <c r="F191" s="64">
        <v>3479</v>
      </c>
      <c r="G191" s="2">
        <f>G186</f>
        <v>0.75</v>
      </c>
      <c r="H191" s="63">
        <v>134.6</v>
      </c>
      <c r="J191" s="32">
        <f t="shared" si="47"/>
        <v>1.0035802192884313</v>
      </c>
      <c r="K191" s="32">
        <f t="shared" si="48"/>
        <v>1.0066550925925926</v>
      </c>
      <c r="L191" s="63"/>
      <c r="M191" s="63"/>
      <c r="N191" s="63"/>
      <c r="O191"/>
      <c r="P191" s="63"/>
      <c r="Q191" s="63"/>
      <c r="R191" s="63"/>
      <c r="S191"/>
      <c r="T191" s="63"/>
      <c r="U191" s="63"/>
      <c r="V191" s="63"/>
      <c r="X191" s="63"/>
      <c r="Y191" s="63"/>
      <c r="Z191" s="63"/>
      <c r="AA191"/>
      <c r="AB191" s="63"/>
      <c r="AC191" s="63"/>
      <c r="AD191" s="63"/>
      <c r="AN191" s="106" t="str">
        <f t="shared" ca="1" si="44"/>
        <v/>
      </c>
      <c r="AP191" s="106" t="str">
        <f t="shared" ca="1" si="45"/>
        <v/>
      </c>
      <c r="AR191" t="str">
        <f t="shared" si="34"/>
        <v>19919</v>
      </c>
      <c r="AS191">
        <f t="shared" si="46"/>
        <v>186</v>
      </c>
      <c r="AT191">
        <f t="shared" ca="1" si="38"/>
        <v>4485</v>
      </c>
      <c r="AU191">
        <f t="shared" ca="1" si="39"/>
        <v>3479</v>
      </c>
      <c r="AV191">
        <f t="shared" ca="1" si="40"/>
        <v>0.75</v>
      </c>
      <c r="AW191">
        <f t="shared" ca="1" si="41"/>
        <v>134.6</v>
      </c>
      <c r="AX191">
        <f t="shared" ca="1" si="42"/>
        <v>134.6</v>
      </c>
      <c r="AY191" s="22">
        <v>33482</v>
      </c>
      <c r="AZ191">
        <v>134.6</v>
      </c>
      <c r="BA191">
        <f t="shared" ca="1" si="35"/>
        <v>0</v>
      </c>
    </row>
    <row r="192" spans="1:53" x14ac:dyDescent="0.25">
      <c r="A192" t="str">
        <f t="shared" si="33"/>
        <v>199110</v>
      </c>
      <c r="B192">
        <f t="shared" si="36"/>
        <v>1991</v>
      </c>
      <c r="C192">
        <f t="shared" si="37"/>
        <v>10</v>
      </c>
      <c r="D192">
        <f t="shared" si="43"/>
        <v>187</v>
      </c>
      <c r="E192" s="64">
        <v>4505</v>
      </c>
      <c r="F192" s="64">
        <v>3503</v>
      </c>
      <c r="G192" s="2">
        <f>G186</f>
        <v>0.75</v>
      </c>
      <c r="H192" s="63">
        <v>135.1</v>
      </c>
      <c r="J192" s="32">
        <f t="shared" si="47"/>
        <v>1.004459308807135</v>
      </c>
      <c r="K192" s="32">
        <f t="shared" si="48"/>
        <v>1.006898534061512</v>
      </c>
      <c r="L192" s="63"/>
      <c r="M192" s="63"/>
      <c r="N192" s="63"/>
      <c r="O192"/>
      <c r="P192" s="63"/>
      <c r="Q192" s="63"/>
      <c r="R192" s="63"/>
      <c r="S192"/>
      <c r="T192" s="63"/>
      <c r="U192" s="63"/>
      <c r="V192" s="63"/>
      <c r="X192" s="63"/>
      <c r="Y192" s="63"/>
      <c r="Z192" s="63"/>
      <c r="AA192"/>
      <c r="AB192" s="63"/>
      <c r="AC192" s="63"/>
      <c r="AD192" s="63"/>
      <c r="AN192" s="106" t="str">
        <f t="shared" ca="1" si="44"/>
        <v/>
      </c>
      <c r="AP192" s="106" t="str">
        <f t="shared" ca="1" si="45"/>
        <v/>
      </c>
      <c r="AR192" t="str">
        <f t="shared" si="34"/>
        <v>199110</v>
      </c>
      <c r="AS192">
        <f t="shared" si="46"/>
        <v>187</v>
      </c>
      <c r="AT192">
        <f t="shared" ca="1" si="38"/>
        <v>4505</v>
      </c>
      <c r="AU192">
        <f t="shared" ca="1" si="39"/>
        <v>3503</v>
      </c>
      <c r="AV192">
        <f t="shared" ca="1" si="40"/>
        <v>0.75</v>
      </c>
      <c r="AW192">
        <f t="shared" ca="1" si="41"/>
        <v>135.1</v>
      </c>
      <c r="AX192">
        <f t="shared" ca="1" si="42"/>
        <v>135.1</v>
      </c>
      <c r="AY192" s="22">
        <v>33512</v>
      </c>
      <c r="AZ192">
        <v>135.1</v>
      </c>
      <c r="BA192">
        <f t="shared" ca="1" si="35"/>
        <v>0</v>
      </c>
    </row>
    <row r="193" spans="1:53" x14ac:dyDescent="0.25">
      <c r="A193" t="str">
        <f t="shared" si="33"/>
        <v>199111</v>
      </c>
      <c r="B193">
        <f t="shared" si="36"/>
        <v>1991</v>
      </c>
      <c r="C193">
        <f t="shared" si="37"/>
        <v>11</v>
      </c>
      <c r="D193">
        <f t="shared" si="43"/>
        <v>188</v>
      </c>
      <c r="E193" s="64">
        <v>4557</v>
      </c>
      <c r="F193" s="64">
        <v>3527</v>
      </c>
      <c r="G193" s="2">
        <f>G186</f>
        <v>0.75</v>
      </c>
      <c r="H193" s="63">
        <v>135.6</v>
      </c>
      <c r="J193" s="32">
        <f t="shared" si="47"/>
        <v>1.0115427302996671</v>
      </c>
      <c r="K193" s="32">
        <f t="shared" si="48"/>
        <v>1.0068512703397088</v>
      </c>
      <c r="L193" s="63"/>
      <c r="M193" s="63"/>
      <c r="N193" s="63"/>
      <c r="O193"/>
      <c r="P193" s="63"/>
      <c r="Q193" s="63"/>
      <c r="R193" s="63"/>
      <c r="S193"/>
      <c r="T193" s="63"/>
      <c r="U193" s="63"/>
      <c r="V193" s="63"/>
      <c r="X193" s="63"/>
      <c r="Y193" s="63"/>
      <c r="Z193" s="63"/>
      <c r="AA193"/>
      <c r="AB193" s="63"/>
      <c r="AC193" s="63"/>
      <c r="AD193" s="63"/>
      <c r="AN193" s="106" t="str">
        <f t="shared" ca="1" si="44"/>
        <v/>
      </c>
      <c r="AP193" s="106" t="str">
        <f t="shared" ca="1" si="45"/>
        <v/>
      </c>
      <c r="AR193" t="str">
        <f t="shared" si="34"/>
        <v>199111</v>
      </c>
      <c r="AS193">
        <f t="shared" si="46"/>
        <v>188</v>
      </c>
      <c r="AT193">
        <f t="shared" ca="1" si="38"/>
        <v>4557</v>
      </c>
      <c r="AU193">
        <f t="shared" ca="1" si="39"/>
        <v>3527</v>
      </c>
      <c r="AV193">
        <f t="shared" ca="1" si="40"/>
        <v>0.75</v>
      </c>
      <c r="AW193">
        <f t="shared" ca="1" si="41"/>
        <v>135.6</v>
      </c>
      <c r="AX193">
        <f t="shared" ca="1" si="42"/>
        <v>135.6</v>
      </c>
      <c r="AY193" s="22">
        <v>33543</v>
      </c>
      <c r="AZ193">
        <v>135.6</v>
      </c>
      <c r="BA193">
        <f t="shared" ca="1" si="35"/>
        <v>0</v>
      </c>
    </row>
    <row r="194" spans="1:53" x14ac:dyDescent="0.25">
      <c r="A194" t="str">
        <f t="shared" si="33"/>
        <v>199112</v>
      </c>
      <c r="B194">
        <f t="shared" si="36"/>
        <v>1991</v>
      </c>
      <c r="C194">
        <f t="shared" si="37"/>
        <v>12</v>
      </c>
      <c r="D194">
        <f t="shared" si="43"/>
        <v>189</v>
      </c>
      <c r="E194" s="64">
        <v>4546</v>
      </c>
      <c r="F194" s="64">
        <v>3551</v>
      </c>
      <c r="G194" s="2">
        <f>G186</f>
        <v>0.75</v>
      </c>
      <c r="H194" s="63">
        <v>135.69999999999999</v>
      </c>
      <c r="J194" s="32">
        <f t="shared" si="47"/>
        <v>0.99758613122668427</v>
      </c>
      <c r="K194" s="32">
        <f t="shared" si="48"/>
        <v>1.0068046498440602</v>
      </c>
      <c r="L194" s="63"/>
      <c r="M194" s="63"/>
      <c r="N194" s="63"/>
      <c r="O194"/>
      <c r="P194" s="63"/>
      <c r="Q194" s="63"/>
      <c r="R194" s="63"/>
      <c r="S194"/>
      <c r="T194" s="63"/>
      <c r="U194" s="63"/>
      <c r="V194" s="63"/>
      <c r="X194" s="63"/>
      <c r="Y194" s="63"/>
      <c r="Z194" s="63"/>
      <c r="AA194"/>
      <c r="AB194" s="63"/>
      <c r="AC194" s="63"/>
      <c r="AD194" s="63"/>
      <c r="AN194" s="106" t="str">
        <f t="shared" ca="1" si="44"/>
        <v/>
      </c>
      <c r="AP194" s="106" t="str">
        <f t="shared" ca="1" si="45"/>
        <v/>
      </c>
      <c r="AR194" t="str">
        <f t="shared" si="34"/>
        <v>199112</v>
      </c>
      <c r="AS194">
        <f t="shared" si="46"/>
        <v>189</v>
      </c>
      <c r="AT194">
        <f t="shared" ca="1" si="38"/>
        <v>4546</v>
      </c>
      <c r="AU194">
        <f t="shared" ca="1" si="39"/>
        <v>3551</v>
      </c>
      <c r="AV194">
        <f t="shared" ca="1" si="40"/>
        <v>0.75</v>
      </c>
      <c r="AW194">
        <f t="shared" ca="1" si="41"/>
        <v>135.69999999999999</v>
      </c>
      <c r="AX194">
        <f t="shared" ca="1" si="42"/>
        <v>135.69999999999999</v>
      </c>
      <c r="AY194" s="22">
        <v>33573</v>
      </c>
      <c r="AZ194">
        <v>135.69999999999999</v>
      </c>
      <c r="BA194">
        <f t="shared" ca="1" si="35"/>
        <v>0</v>
      </c>
    </row>
    <row r="195" spans="1:53" x14ac:dyDescent="0.25">
      <c r="A195" t="str">
        <f t="shared" si="33"/>
        <v>19921</v>
      </c>
      <c r="B195">
        <f t="shared" si="36"/>
        <v>1992</v>
      </c>
      <c r="C195">
        <f t="shared" si="37"/>
        <v>1</v>
      </c>
      <c r="D195">
        <f t="shared" si="43"/>
        <v>190</v>
      </c>
      <c r="E195" s="64">
        <v>4588</v>
      </c>
      <c r="F195" s="64">
        <v>3576</v>
      </c>
      <c r="G195" s="2">
        <f>G186</f>
        <v>0.75</v>
      </c>
      <c r="H195" s="63">
        <v>135.6</v>
      </c>
      <c r="J195" s="32">
        <f t="shared" si="47"/>
        <v>1.0092388913330401</v>
      </c>
      <c r="K195" s="32">
        <f t="shared" si="48"/>
        <v>1.0070402703463812</v>
      </c>
      <c r="L195" s="63"/>
      <c r="M195" s="63"/>
      <c r="N195" s="63"/>
      <c r="O195"/>
      <c r="P195" s="63"/>
      <c r="Q195" s="63"/>
      <c r="R195" s="63"/>
      <c r="S195"/>
      <c r="T195" s="63"/>
      <c r="U195" s="63"/>
      <c r="V195" s="63"/>
      <c r="X195" s="63"/>
      <c r="Y195" s="63"/>
      <c r="Z195" s="63"/>
      <c r="AA195"/>
      <c r="AB195" s="63"/>
      <c r="AC195" s="63"/>
      <c r="AD195" s="63"/>
      <c r="AN195" s="106" t="str">
        <f t="shared" ca="1" si="44"/>
        <v/>
      </c>
      <c r="AP195" s="106" t="str">
        <f t="shared" ca="1" si="45"/>
        <v/>
      </c>
      <c r="AR195" t="str">
        <f t="shared" si="34"/>
        <v>19921</v>
      </c>
      <c r="AS195">
        <f t="shared" si="46"/>
        <v>190</v>
      </c>
      <c r="AT195">
        <f t="shared" ca="1" si="38"/>
        <v>4588</v>
      </c>
      <c r="AU195">
        <f t="shared" ca="1" si="39"/>
        <v>3576</v>
      </c>
      <c r="AV195">
        <f t="shared" ca="1" si="40"/>
        <v>0.75</v>
      </c>
      <c r="AW195">
        <f t="shared" ca="1" si="41"/>
        <v>135.6</v>
      </c>
      <c r="AX195">
        <f t="shared" ca="1" si="42"/>
        <v>135.6</v>
      </c>
      <c r="AY195" s="22">
        <v>33604</v>
      </c>
      <c r="AZ195">
        <v>135.6</v>
      </c>
      <c r="BA195">
        <f t="shared" ca="1" si="35"/>
        <v>0</v>
      </c>
    </row>
    <row r="196" spans="1:53" x14ac:dyDescent="0.25">
      <c r="A196" t="str">
        <f t="shared" si="33"/>
        <v>19922</v>
      </c>
      <c r="B196">
        <f t="shared" si="36"/>
        <v>1992</v>
      </c>
      <c r="C196">
        <f t="shared" si="37"/>
        <v>2</v>
      </c>
      <c r="D196">
        <f t="shared" si="43"/>
        <v>191</v>
      </c>
      <c r="E196" s="64">
        <v>4608</v>
      </c>
      <c r="F196" s="64">
        <v>3599</v>
      </c>
      <c r="G196" s="2">
        <f>G186</f>
        <v>0.75</v>
      </c>
      <c r="H196" s="63">
        <v>136.30000000000001</v>
      </c>
      <c r="J196" s="32">
        <f t="shared" si="47"/>
        <v>1.004359197907585</v>
      </c>
      <c r="K196" s="32">
        <f t="shared" si="48"/>
        <v>1.0064317673378076</v>
      </c>
      <c r="L196" s="63"/>
      <c r="M196" s="63"/>
      <c r="N196" s="63"/>
      <c r="O196"/>
      <c r="P196" s="63"/>
      <c r="Q196" s="63"/>
      <c r="R196" s="63"/>
      <c r="S196"/>
      <c r="T196" s="63"/>
      <c r="U196" s="63"/>
      <c r="V196" s="63"/>
      <c r="X196" s="63"/>
      <c r="Y196" s="63"/>
      <c r="Z196" s="63"/>
      <c r="AA196"/>
      <c r="AB196" s="63"/>
      <c r="AC196" s="63"/>
      <c r="AD196" s="63"/>
      <c r="AN196" s="106" t="str">
        <f t="shared" ca="1" si="44"/>
        <v/>
      </c>
      <c r="AP196" s="106" t="str">
        <f t="shared" ca="1" si="45"/>
        <v/>
      </c>
      <c r="AR196" t="str">
        <f t="shared" si="34"/>
        <v>19922</v>
      </c>
      <c r="AS196">
        <f t="shared" si="46"/>
        <v>191</v>
      </c>
      <c r="AT196">
        <f t="shared" ca="1" si="38"/>
        <v>4608</v>
      </c>
      <c r="AU196">
        <f t="shared" ca="1" si="39"/>
        <v>3599</v>
      </c>
      <c r="AV196">
        <f t="shared" ca="1" si="40"/>
        <v>0.75</v>
      </c>
      <c r="AW196">
        <f t="shared" ca="1" si="41"/>
        <v>136.30000000000001</v>
      </c>
      <c r="AX196">
        <f t="shared" ca="1" si="42"/>
        <v>136.30000000000001</v>
      </c>
      <c r="AY196" s="22">
        <v>33635</v>
      </c>
      <c r="AZ196">
        <v>136.30000000000001</v>
      </c>
      <c r="BA196">
        <f t="shared" ca="1" si="35"/>
        <v>0</v>
      </c>
    </row>
    <row r="197" spans="1:53" x14ac:dyDescent="0.25">
      <c r="A197" t="str">
        <f t="shared" si="33"/>
        <v>19923</v>
      </c>
      <c r="B197">
        <f t="shared" si="36"/>
        <v>1992</v>
      </c>
      <c r="C197">
        <f t="shared" si="37"/>
        <v>3</v>
      </c>
      <c r="D197">
        <f t="shared" si="43"/>
        <v>192</v>
      </c>
      <c r="E197" s="64">
        <v>4639</v>
      </c>
      <c r="F197" s="64">
        <v>3624</v>
      </c>
      <c r="G197" s="2">
        <f>G186</f>
        <v>0.75</v>
      </c>
      <c r="H197" s="63">
        <v>136.69999999999999</v>
      </c>
      <c r="J197" s="32">
        <f t="shared" si="47"/>
        <v>1.0067274305555556</v>
      </c>
      <c r="K197" s="32">
        <f t="shared" si="48"/>
        <v>1.0069463739927758</v>
      </c>
      <c r="L197" s="63"/>
      <c r="M197" s="63"/>
      <c r="N197" s="63"/>
      <c r="O197"/>
      <c r="P197" s="63"/>
      <c r="Q197" s="63"/>
      <c r="R197" s="63"/>
      <c r="S197"/>
      <c r="T197" s="63"/>
      <c r="U197" s="63"/>
      <c r="V197" s="63"/>
      <c r="X197" s="63"/>
      <c r="Y197" s="63"/>
      <c r="Z197" s="63"/>
      <c r="AA197"/>
      <c r="AB197" s="63"/>
      <c r="AC197" s="63"/>
      <c r="AD197" s="63"/>
      <c r="AN197" s="106" t="str">
        <f t="shared" ca="1" si="44"/>
        <v/>
      </c>
      <c r="AP197" s="106" t="str">
        <f t="shared" ca="1" si="45"/>
        <v/>
      </c>
      <c r="AR197" t="str">
        <f t="shared" si="34"/>
        <v>19923</v>
      </c>
      <c r="AS197">
        <f t="shared" si="46"/>
        <v>192</v>
      </c>
      <c r="AT197">
        <f t="shared" ca="1" si="38"/>
        <v>4639</v>
      </c>
      <c r="AU197">
        <f t="shared" ca="1" si="39"/>
        <v>3624</v>
      </c>
      <c r="AV197">
        <f t="shared" ca="1" si="40"/>
        <v>0.75</v>
      </c>
      <c r="AW197">
        <f t="shared" ca="1" si="41"/>
        <v>136.69999999999999</v>
      </c>
      <c r="AX197">
        <f t="shared" ca="1" si="42"/>
        <v>136.69999999999999</v>
      </c>
      <c r="AY197" s="22">
        <v>33664</v>
      </c>
      <c r="AZ197">
        <v>136.69999999999999</v>
      </c>
      <c r="BA197">
        <f t="shared" ca="1" si="35"/>
        <v>0</v>
      </c>
    </row>
    <row r="198" spans="1:53" x14ac:dyDescent="0.25">
      <c r="A198" t="str">
        <f t="shared" ref="A198:A261" si="49">B198&amp;C198</f>
        <v>19924</v>
      </c>
      <c r="B198">
        <f t="shared" si="36"/>
        <v>1992</v>
      </c>
      <c r="C198">
        <f t="shared" si="37"/>
        <v>4</v>
      </c>
      <c r="D198">
        <f t="shared" si="43"/>
        <v>193</v>
      </c>
      <c r="E198" s="64">
        <v>4619</v>
      </c>
      <c r="F198" s="64">
        <v>3648</v>
      </c>
      <c r="G198" s="2">
        <v>0.75</v>
      </c>
      <c r="H198" s="63">
        <v>138.80000000000001</v>
      </c>
      <c r="J198" s="32">
        <f t="shared" si="47"/>
        <v>0.99568872601853853</v>
      </c>
      <c r="K198" s="32">
        <f t="shared" si="48"/>
        <v>1.0066225165562914</v>
      </c>
      <c r="L198" s="63"/>
      <c r="M198" s="63"/>
      <c r="N198" s="63"/>
      <c r="O198"/>
      <c r="P198" s="63"/>
      <c r="Q198" s="63"/>
      <c r="R198" s="63"/>
      <c r="S198"/>
      <c r="T198" s="63"/>
      <c r="U198" s="63"/>
      <c r="V198" s="63"/>
      <c r="X198" s="63"/>
      <c r="Y198" s="63"/>
      <c r="Z198" s="63"/>
      <c r="AA198"/>
      <c r="AB198" s="63"/>
      <c r="AC198" s="63"/>
      <c r="AD198" s="63"/>
      <c r="AN198" s="106" t="str">
        <f t="shared" ca="1" si="44"/>
        <v/>
      </c>
      <c r="AP198" s="106" t="str">
        <f t="shared" ca="1" si="45"/>
        <v/>
      </c>
      <c r="AR198" t="str">
        <f t="shared" ref="AR198:AR261" si="50">A198</f>
        <v>19924</v>
      </c>
      <c r="AS198">
        <f t="shared" si="46"/>
        <v>193</v>
      </c>
      <c r="AT198">
        <f t="shared" ca="1" si="38"/>
        <v>4619</v>
      </c>
      <c r="AU198">
        <f t="shared" ca="1" si="39"/>
        <v>3648</v>
      </c>
      <c r="AV198">
        <f t="shared" ca="1" si="40"/>
        <v>0.75</v>
      </c>
      <c r="AW198">
        <f t="shared" ca="1" si="41"/>
        <v>138.80000000000001</v>
      </c>
      <c r="AX198">
        <f t="shared" ca="1" si="42"/>
        <v>138.80000000000001</v>
      </c>
      <c r="AY198" s="22">
        <v>33695</v>
      </c>
      <c r="AZ198">
        <v>138.80000000000001</v>
      </c>
      <c r="BA198">
        <f t="shared" ref="BA198:BA261" ca="1" si="51">(AZ198=AW198)*-1+1</f>
        <v>0</v>
      </c>
    </row>
    <row r="199" spans="1:53" x14ac:dyDescent="0.25">
      <c r="A199" t="str">
        <f t="shared" si="49"/>
        <v>19925</v>
      </c>
      <c r="B199">
        <f t="shared" ref="B199:B262" si="52">ROUNDDOWN((D199+2)/12,0)+1976</f>
        <v>1992</v>
      </c>
      <c r="C199">
        <f t="shared" ref="C199:C262" si="53">MOD(D199+2,12)+1</f>
        <v>5</v>
      </c>
      <c r="D199">
        <f t="shared" si="43"/>
        <v>194</v>
      </c>
      <c r="E199" s="64">
        <v>4655</v>
      </c>
      <c r="F199" s="64">
        <v>3673</v>
      </c>
      <c r="G199" s="2">
        <f>G198</f>
        <v>0.75</v>
      </c>
      <c r="H199" s="63">
        <v>139.30000000000001</v>
      </c>
      <c r="J199" s="32">
        <f t="shared" si="47"/>
        <v>1.0077938947824205</v>
      </c>
      <c r="K199" s="32">
        <f t="shared" si="48"/>
        <v>1.0068530701754386</v>
      </c>
      <c r="L199" s="63"/>
      <c r="M199" s="63"/>
      <c r="N199" s="63"/>
      <c r="O199"/>
      <c r="P199" s="63"/>
      <c r="Q199" s="63"/>
      <c r="R199" s="63"/>
      <c r="S199"/>
      <c r="T199" s="63"/>
      <c r="U199" s="63"/>
      <c r="V199" s="63"/>
      <c r="X199" s="63"/>
      <c r="Y199" s="63"/>
      <c r="Z199" s="63"/>
      <c r="AA199"/>
      <c r="AB199" s="63"/>
      <c r="AC199" s="63"/>
      <c r="AD199" s="63"/>
      <c r="AN199" s="106" t="str">
        <f t="shared" ca="1" si="44"/>
        <v/>
      </c>
      <c r="AP199" s="106" t="str">
        <f t="shared" ca="1" si="45"/>
        <v/>
      </c>
      <c r="AR199" t="str">
        <f t="shared" si="50"/>
        <v>19925</v>
      </c>
      <c r="AS199">
        <f t="shared" si="46"/>
        <v>194</v>
      </c>
      <c r="AT199">
        <f t="shared" ref="AT199:AT262" ca="1" si="54">ROUND(IF(ROW()&lt;BC$2,E199,INDIRECT(ADDRESS(BC$2,E$3))*(INDIRECT(ADDRESS(BC$2,E$3))/INDIRECT(ADDRESS(BC199-$BJ$3,E$3)))^((ROW()-BC199)/$BJ$3)*((ROW()-BC199-1)&lt;$BM$3)),0)</f>
        <v>4655</v>
      </c>
      <c r="AU199">
        <f t="shared" ref="AU199:AU262" ca="1" si="55">ROUND(IF(ROW()&lt;BD$2,F199,INDIRECT(ADDRESS(BD$2,F$3))*(INDIRECT(ADDRESS(BD$2,F$3))/INDIRECT(ADDRESS(BD199-$BJ$3,F$3)))^((ROW()-BD199)/$BJ$3)*((ROW()-BD199-1)&lt;$BM$3)),0)</f>
        <v>3673</v>
      </c>
      <c r="AV199">
        <f t="shared" ref="AV199:AV262" ca="1" si="56">MIN(1,ROUND(IF(ROW()&lt;BE$2,G199,INDIRECT(ADDRESS(BE$2,G$3))*(INDIRECT(ADDRESS(BE$2,G$3))/INDIRECT(ADDRESS(BE199-$BJ$3,G$3)))^((ROW()-BE199)/$BJ$3)*((ROW()-BE199-1)&lt;$BM$3)),2))</f>
        <v>0.75</v>
      </c>
      <c r="AW199">
        <f t="shared" ref="AW199:AW262" ca="1" si="57">ROUND(IF(ROW()&lt;BF$2,H199,INDIRECT(ADDRESS(BF$2,H$3))*(INDIRECT(ADDRESS(BF$2,H$3))/INDIRECT(ADDRESS(BF199-$BJ$3,H$3)))^((ROW()-BF199)/$BJ$3)*((ROW()-BF199-1)&lt;$BM$3)),1)</f>
        <v>139.30000000000001</v>
      </c>
      <c r="AX199">
        <f t="shared" ref="AX199:AX262" ca="1" si="58">AW199</f>
        <v>139.30000000000001</v>
      </c>
      <c r="AY199" s="22">
        <v>33725</v>
      </c>
      <c r="AZ199">
        <v>139.30000000000001</v>
      </c>
      <c r="BA199">
        <f t="shared" ca="1" si="51"/>
        <v>0</v>
      </c>
    </row>
    <row r="200" spans="1:53" x14ac:dyDescent="0.25">
      <c r="A200" t="str">
        <f t="shared" si="49"/>
        <v>19926</v>
      </c>
      <c r="B200">
        <f t="shared" si="52"/>
        <v>1992</v>
      </c>
      <c r="C200">
        <f t="shared" si="53"/>
        <v>6</v>
      </c>
      <c r="D200">
        <f t="shared" ref="D200:D263" si="59">D199+1</f>
        <v>195</v>
      </c>
      <c r="E200" s="64">
        <v>4675</v>
      </c>
      <c r="F200" s="64">
        <v>3696</v>
      </c>
      <c r="G200" s="2">
        <f>G198</f>
        <v>0.75</v>
      </c>
      <c r="H200" s="63">
        <v>139.30000000000001</v>
      </c>
      <c r="J200" s="32">
        <f t="shared" si="47"/>
        <v>1.004296455424275</v>
      </c>
      <c r="K200" s="32">
        <f t="shared" si="48"/>
        <v>1.0062619112442146</v>
      </c>
      <c r="L200" s="63"/>
      <c r="M200" s="63"/>
      <c r="N200" s="63"/>
      <c r="O200"/>
      <c r="P200" s="63"/>
      <c r="Q200" s="63"/>
      <c r="R200" s="63"/>
      <c r="S200"/>
      <c r="T200" s="63"/>
      <c r="U200" s="63"/>
      <c r="V200" s="63"/>
      <c r="X200" s="63"/>
      <c r="Y200" s="63"/>
      <c r="Z200" s="63"/>
      <c r="AA200"/>
      <c r="AB200" s="63"/>
      <c r="AC200" s="63"/>
      <c r="AD200" s="63"/>
      <c r="AN200" s="106" t="str">
        <f t="shared" ref="AN200:AN263" ca="1" si="60">IF(AND(AT200=0,AT199&gt;0),DATE(B200,C200-1,1),"")</f>
        <v/>
      </c>
      <c r="AP200" s="106" t="str">
        <f t="shared" ref="AP200:AP263" ca="1" si="61">IF(AND(AU200=0,AU199&gt;0),DATE(B200,C200-1,1),"")</f>
        <v/>
      </c>
      <c r="AR200" t="str">
        <f t="shared" si="50"/>
        <v>19926</v>
      </c>
      <c r="AS200">
        <f t="shared" si="46"/>
        <v>195</v>
      </c>
      <c r="AT200">
        <f t="shared" ca="1" si="54"/>
        <v>4675</v>
      </c>
      <c r="AU200">
        <f t="shared" ca="1" si="55"/>
        <v>3696</v>
      </c>
      <c r="AV200">
        <f t="shared" ca="1" si="56"/>
        <v>0.75</v>
      </c>
      <c r="AW200">
        <f t="shared" ca="1" si="57"/>
        <v>139.30000000000001</v>
      </c>
      <c r="AX200">
        <f t="shared" ca="1" si="58"/>
        <v>139.30000000000001</v>
      </c>
      <c r="AY200" s="22">
        <v>33756</v>
      </c>
      <c r="AZ200">
        <v>139.30000000000001</v>
      </c>
      <c r="BA200">
        <f t="shared" ca="1" si="51"/>
        <v>0</v>
      </c>
    </row>
    <row r="201" spans="1:53" x14ac:dyDescent="0.25">
      <c r="A201" t="str">
        <f t="shared" si="49"/>
        <v>19927</v>
      </c>
      <c r="B201">
        <f t="shared" si="52"/>
        <v>1992</v>
      </c>
      <c r="C201">
        <f t="shared" si="53"/>
        <v>7</v>
      </c>
      <c r="D201">
        <f t="shared" si="59"/>
        <v>196</v>
      </c>
      <c r="E201" s="64">
        <v>4686</v>
      </c>
      <c r="F201" s="64">
        <v>3720</v>
      </c>
      <c r="G201" s="2">
        <f>G198</f>
        <v>0.75</v>
      </c>
      <c r="H201" s="63">
        <v>138.80000000000001</v>
      </c>
      <c r="J201" s="32">
        <f t="shared" si="47"/>
        <v>1.0023529411764707</v>
      </c>
      <c r="K201" s="32">
        <f t="shared" si="48"/>
        <v>1.0064935064935066</v>
      </c>
      <c r="L201" s="63"/>
      <c r="M201" s="63"/>
      <c r="N201" s="63"/>
      <c r="O201"/>
      <c r="P201" s="63"/>
      <c r="Q201" s="63"/>
      <c r="R201" s="63"/>
      <c r="S201"/>
      <c r="T201" s="63"/>
      <c r="U201" s="63"/>
      <c r="V201" s="63"/>
      <c r="X201" s="63"/>
      <c r="Y201" s="63"/>
      <c r="Z201" s="63"/>
      <c r="AA201"/>
      <c r="AB201" s="63"/>
      <c r="AC201" s="63"/>
      <c r="AD201" s="63"/>
      <c r="AN201" s="106" t="str">
        <f t="shared" ca="1" si="60"/>
        <v/>
      </c>
      <c r="AP201" s="106" t="str">
        <f t="shared" ca="1" si="61"/>
        <v/>
      </c>
      <c r="AR201" t="str">
        <f t="shared" si="50"/>
        <v>19927</v>
      </c>
      <c r="AS201">
        <f t="shared" si="46"/>
        <v>196</v>
      </c>
      <c r="AT201">
        <f t="shared" ca="1" si="54"/>
        <v>4686</v>
      </c>
      <c r="AU201">
        <f t="shared" ca="1" si="55"/>
        <v>3720</v>
      </c>
      <c r="AV201">
        <f t="shared" ca="1" si="56"/>
        <v>0.75</v>
      </c>
      <c r="AW201">
        <f t="shared" ca="1" si="57"/>
        <v>138.80000000000001</v>
      </c>
      <c r="AX201">
        <f t="shared" ca="1" si="58"/>
        <v>138.80000000000001</v>
      </c>
      <c r="AY201" s="22">
        <v>33786</v>
      </c>
      <c r="AZ201">
        <v>138.80000000000001</v>
      </c>
      <c r="BA201">
        <f t="shared" ca="1" si="51"/>
        <v>0</v>
      </c>
    </row>
    <row r="202" spans="1:53" x14ac:dyDescent="0.25">
      <c r="A202" t="str">
        <f t="shared" si="49"/>
        <v>19928</v>
      </c>
      <c r="B202">
        <f t="shared" si="52"/>
        <v>1992</v>
      </c>
      <c r="C202">
        <f t="shared" si="53"/>
        <v>8</v>
      </c>
      <c r="D202">
        <f t="shared" si="59"/>
        <v>197</v>
      </c>
      <c r="E202" s="64">
        <v>4696</v>
      </c>
      <c r="F202" s="64">
        <v>3744</v>
      </c>
      <c r="G202" s="2">
        <f>G198</f>
        <v>0.75</v>
      </c>
      <c r="H202" s="63">
        <v>138.9</v>
      </c>
      <c r="J202" s="32">
        <f t="shared" si="47"/>
        <v>1.0021340162185233</v>
      </c>
      <c r="K202" s="32">
        <f t="shared" si="48"/>
        <v>1.0064516129032257</v>
      </c>
      <c r="L202" s="63"/>
      <c r="M202" s="63"/>
      <c r="N202" s="63"/>
      <c r="O202"/>
      <c r="P202" s="63"/>
      <c r="Q202" s="63"/>
      <c r="R202" s="63"/>
      <c r="S202"/>
      <c r="T202" s="63"/>
      <c r="U202" s="63"/>
      <c r="V202" s="63"/>
      <c r="X202" s="63"/>
      <c r="Y202" s="63"/>
      <c r="Z202" s="63"/>
      <c r="AA202"/>
      <c r="AB202" s="63"/>
      <c r="AC202" s="63"/>
      <c r="AD202" s="63"/>
      <c r="AN202" s="106" t="str">
        <f t="shared" ca="1" si="60"/>
        <v/>
      </c>
      <c r="AP202" s="106" t="str">
        <f t="shared" ca="1" si="61"/>
        <v/>
      </c>
      <c r="AR202" t="str">
        <f t="shared" si="50"/>
        <v>19928</v>
      </c>
      <c r="AS202">
        <f t="shared" si="46"/>
        <v>197</v>
      </c>
      <c r="AT202">
        <f t="shared" ca="1" si="54"/>
        <v>4696</v>
      </c>
      <c r="AU202">
        <f t="shared" ca="1" si="55"/>
        <v>3744</v>
      </c>
      <c r="AV202">
        <f t="shared" ca="1" si="56"/>
        <v>0.75</v>
      </c>
      <c r="AW202">
        <f t="shared" ca="1" si="57"/>
        <v>138.9</v>
      </c>
      <c r="AX202">
        <f t="shared" ca="1" si="58"/>
        <v>138.9</v>
      </c>
      <c r="AY202" s="22">
        <v>33817</v>
      </c>
      <c r="AZ202">
        <v>138.9</v>
      </c>
      <c r="BA202">
        <f t="shared" ca="1" si="51"/>
        <v>0</v>
      </c>
    </row>
    <row r="203" spans="1:53" x14ac:dyDescent="0.25">
      <c r="A203" t="str">
        <f t="shared" si="49"/>
        <v>19929</v>
      </c>
      <c r="B203">
        <f t="shared" si="52"/>
        <v>1992</v>
      </c>
      <c r="C203">
        <f t="shared" si="53"/>
        <v>9</v>
      </c>
      <c r="D203">
        <f t="shared" si="59"/>
        <v>198</v>
      </c>
      <c r="E203" s="64">
        <v>4727</v>
      </c>
      <c r="F203" s="64">
        <v>3766</v>
      </c>
      <c r="G203" s="2">
        <f>G198</f>
        <v>0.75</v>
      </c>
      <c r="H203" s="63">
        <v>139.4</v>
      </c>
      <c r="J203" s="32">
        <f t="shared" si="47"/>
        <v>1.0066013628620103</v>
      </c>
      <c r="K203" s="32">
        <f t="shared" si="48"/>
        <v>1.0058760683760684</v>
      </c>
      <c r="L203" s="63"/>
      <c r="M203" s="63"/>
      <c r="N203" s="63"/>
      <c r="O203"/>
      <c r="P203" s="63"/>
      <c r="Q203" s="63"/>
      <c r="R203" s="63"/>
      <c r="S203"/>
      <c r="T203" s="63"/>
      <c r="U203" s="63"/>
      <c r="V203" s="63"/>
      <c r="X203" s="63"/>
      <c r="Y203" s="63"/>
      <c r="Z203" s="63"/>
      <c r="AA203"/>
      <c r="AB203" s="63"/>
      <c r="AC203" s="63"/>
      <c r="AD203" s="63"/>
      <c r="AN203" s="106" t="str">
        <f t="shared" ca="1" si="60"/>
        <v/>
      </c>
      <c r="AP203" s="106" t="str">
        <f t="shared" ca="1" si="61"/>
        <v/>
      </c>
      <c r="AR203" t="str">
        <f t="shared" si="50"/>
        <v>19929</v>
      </c>
      <c r="AS203">
        <f t="shared" si="46"/>
        <v>198</v>
      </c>
      <c r="AT203">
        <f t="shared" ca="1" si="54"/>
        <v>4727</v>
      </c>
      <c r="AU203">
        <f t="shared" ca="1" si="55"/>
        <v>3766</v>
      </c>
      <c r="AV203">
        <f t="shared" ca="1" si="56"/>
        <v>0.75</v>
      </c>
      <c r="AW203">
        <f t="shared" ca="1" si="57"/>
        <v>139.4</v>
      </c>
      <c r="AX203">
        <f t="shared" ca="1" si="58"/>
        <v>139.4</v>
      </c>
      <c r="AY203" s="22">
        <v>33848</v>
      </c>
      <c r="AZ203">
        <v>139.4</v>
      </c>
      <c r="BA203">
        <f t="shared" ca="1" si="51"/>
        <v>0</v>
      </c>
    </row>
    <row r="204" spans="1:53" x14ac:dyDescent="0.25">
      <c r="A204" t="str">
        <f t="shared" si="49"/>
        <v>199210</v>
      </c>
      <c r="B204">
        <f t="shared" si="52"/>
        <v>1992</v>
      </c>
      <c r="C204">
        <f t="shared" si="53"/>
        <v>10</v>
      </c>
      <c r="D204">
        <f t="shared" si="59"/>
        <v>199</v>
      </c>
      <c r="E204" s="64">
        <v>4747</v>
      </c>
      <c r="F204" s="64">
        <v>3787</v>
      </c>
      <c r="G204" s="2">
        <f>G198</f>
        <v>0.75</v>
      </c>
      <c r="H204" s="63">
        <v>139.9</v>
      </c>
      <c r="J204" s="32">
        <f t="shared" si="47"/>
        <v>1.0042310133276919</v>
      </c>
      <c r="K204" s="32">
        <f t="shared" si="48"/>
        <v>1.0055762081784387</v>
      </c>
      <c r="L204" s="63"/>
      <c r="M204" s="63"/>
      <c r="N204" s="63"/>
      <c r="O204"/>
      <c r="P204" s="63"/>
      <c r="Q204" s="63"/>
      <c r="R204" s="63"/>
      <c r="S204"/>
      <c r="T204" s="63"/>
      <c r="U204" s="63"/>
      <c r="V204" s="63"/>
      <c r="X204" s="63"/>
      <c r="Y204" s="63"/>
      <c r="Z204" s="63"/>
      <c r="AA204"/>
      <c r="AB204" s="63"/>
      <c r="AC204" s="63"/>
      <c r="AD204" s="63"/>
      <c r="AN204" s="106" t="str">
        <f t="shared" ca="1" si="60"/>
        <v/>
      </c>
      <c r="AP204" s="106" t="str">
        <f t="shared" ca="1" si="61"/>
        <v/>
      </c>
      <c r="AR204" t="str">
        <f t="shared" si="50"/>
        <v>199210</v>
      </c>
      <c r="AS204">
        <f t="shared" si="46"/>
        <v>199</v>
      </c>
      <c r="AT204">
        <f t="shared" ca="1" si="54"/>
        <v>4747</v>
      </c>
      <c r="AU204">
        <f t="shared" ca="1" si="55"/>
        <v>3787</v>
      </c>
      <c r="AV204">
        <f t="shared" ca="1" si="56"/>
        <v>0.75</v>
      </c>
      <c r="AW204">
        <f t="shared" ca="1" si="57"/>
        <v>139.9</v>
      </c>
      <c r="AX204">
        <f t="shared" ca="1" si="58"/>
        <v>139.9</v>
      </c>
      <c r="AY204" s="22">
        <v>33878</v>
      </c>
      <c r="AZ204">
        <v>139.9</v>
      </c>
      <c r="BA204">
        <f t="shared" ca="1" si="51"/>
        <v>0</v>
      </c>
    </row>
    <row r="205" spans="1:53" x14ac:dyDescent="0.25">
      <c r="A205" t="str">
        <f t="shared" si="49"/>
        <v>199211</v>
      </c>
      <c r="B205">
        <f t="shared" si="52"/>
        <v>1992</v>
      </c>
      <c r="C205">
        <f t="shared" si="53"/>
        <v>11</v>
      </c>
      <c r="D205">
        <f t="shared" si="59"/>
        <v>200</v>
      </c>
      <c r="E205" s="64">
        <v>4747</v>
      </c>
      <c r="F205" s="64">
        <v>3806</v>
      </c>
      <c r="G205" s="2">
        <f>G198</f>
        <v>0.75</v>
      </c>
      <c r="H205" s="63">
        <v>139.69999999999999</v>
      </c>
      <c r="J205" s="32">
        <f t="shared" si="47"/>
        <v>1</v>
      </c>
      <c r="K205" s="32">
        <f t="shared" si="48"/>
        <v>1.0050171639820438</v>
      </c>
      <c r="L205" s="63"/>
      <c r="M205" s="63"/>
      <c r="N205" s="63"/>
      <c r="O205"/>
      <c r="P205" s="63"/>
      <c r="Q205" s="63"/>
      <c r="R205" s="63"/>
      <c r="S205"/>
      <c r="T205" s="63"/>
      <c r="U205" s="63"/>
      <c r="V205" s="63"/>
      <c r="X205" s="63"/>
      <c r="Y205" s="63"/>
      <c r="Z205" s="63"/>
      <c r="AA205"/>
      <c r="AB205" s="63"/>
      <c r="AC205" s="63"/>
      <c r="AD205" s="63"/>
      <c r="AN205" s="106" t="str">
        <f t="shared" ca="1" si="60"/>
        <v/>
      </c>
      <c r="AP205" s="106" t="str">
        <f t="shared" ca="1" si="61"/>
        <v/>
      </c>
      <c r="AR205" t="str">
        <f t="shared" si="50"/>
        <v>199211</v>
      </c>
      <c r="AS205">
        <f t="shared" ref="AS205:AS268" si="62">D205</f>
        <v>200</v>
      </c>
      <c r="AT205">
        <f t="shared" ca="1" si="54"/>
        <v>4747</v>
      </c>
      <c r="AU205">
        <f t="shared" ca="1" si="55"/>
        <v>3806</v>
      </c>
      <c r="AV205">
        <f t="shared" ca="1" si="56"/>
        <v>0.75</v>
      </c>
      <c r="AW205">
        <f t="shared" ca="1" si="57"/>
        <v>139.69999999999999</v>
      </c>
      <c r="AX205">
        <f t="shared" ca="1" si="58"/>
        <v>139.69999999999999</v>
      </c>
      <c r="AY205" s="22">
        <v>33909</v>
      </c>
      <c r="AZ205">
        <v>139.69999999999999</v>
      </c>
      <c r="BA205">
        <f t="shared" ca="1" si="51"/>
        <v>0</v>
      </c>
    </row>
    <row r="206" spans="1:53" x14ac:dyDescent="0.25">
      <c r="A206" t="str">
        <f t="shared" si="49"/>
        <v>199212</v>
      </c>
      <c r="B206">
        <f t="shared" si="52"/>
        <v>1992</v>
      </c>
      <c r="C206">
        <f t="shared" si="53"/>
        <v>12</v>
      </c>
      <c r="D206">
        <f t="shared" si="59"/>
        <v>201</v>
      </c>
      <c r="E206" s="64">
        <v>4768</v>
      </c>
      <c r="F206" s="64">
        <v>3824</v>
      </c>
      <c r="G206" s="2">
        <f>G198</f>
        <v>0.75</v>
      </c>
      <c r="H206" s="63">
        <v>139.19999999999999</v>
      </c>
      <c r="J206" s="32">
        <f t="shared" si="47"/>
        <v>1.0044238466399831</v>
      </c>
      <c r="K206" s="32">
        <f t="shared" si="48"/>
        <v>1.0047293746715713</v>
      </c>
      <c r="L206" s="63"/>
      <c r="M206" s="63"/>
      <c r="N206" s="63"/>
      <c r="O206"/>
      <c r="P206" s="63"/>
      <c r="Q206" s="63"/>
      <c r="R206" s="63"/>
      <c r="S206"/>
      <c r="T206" s="63"/>
      <c r="U206" s="63"/>
      <c r="V206" s="63"/>
      <c r="X206" s="63"/>
      <c r="Y206" s="63"/>
      <c r="Z206" s="63"/>
      <c r="AA206"/>
      <c r="AB206" s="63"/>
      <c r="AC206" s="63"/>
      <c r="AD206" s="63"/>
      <c r="AN206" s="106" t="str">
        <f t="shared" ca="1" si="60"/>
        <v/>
      </c>
      <c r="AP206" s="106" t="str">
        <f t="shared" ca="1" si="61"/>
        <v/>
      </c>
      <c r="AR206" t="str">
        <f t="shared" si="50"/>
        <v>199212</v>
      </c>
      <c r="AS206">
        <f t="shared" si="62"/>
        <v>201</v>
      </c>
      <c r="AT206">
        <f t="shared" ca="1" si="54"/>
        <v>4768</v>
      </c>
      <c r="AU206">
        <f t="shared" ca="1" si="55"/>
        <v>3824</v>
      </c>
      <c r="AV206">
        <f t="shared" ca="1" si="56"/>
        <v>0.75</v>
      </c>
      <c r="AW206">
        <f t="shared" ca="1" si="57"/>
        <v>139.19999999999999</v>
      </c>
      <c r="AX206">
        <f t="shared" ca="1" si="58"/>
        <v>139.19999999999999</v>
      </c>
      <c r="AY206" s="22">
        <v>33939</v>
      </c>
      <c r="AZ206">
        <v>139.19999999999999</v>
      </c>
      <c r="BA206">
        <f t="shared" ca="1" si="51"/>
        <v>0</v>
      </c>
    </row>
    <row r="207" spans="1:53" x14ac:dyDescent="0.25">
      <c r="A207" t="str">
        <f t="shared" si="49"/>
        <v>19931</v>
      </c>
      <c r="B207">
        <f t="shared" si="52"/>
        <v>1993</v>
      </c>
      <c r="C207">
        <f t="shared" si="53"/>
        <v>1</v>
      </c>
      <c r="D207">
        <f t="shared" si="59"/>
        <v>202</v>
      </c>
      <c r="E207" s="64">
        <v>4768</v>
      </c>
      <c r="F207" s="64">
        <v>3842</v>
      </c>
      <c r="G207" s="2">
        <f>G198</f>
        <v>0.75</v>
      </c>
      <c r="H207" s="63">
        <v>137.9</v>
      </c>
      <c r="J207" s="32">
        <f t="shared" si="47"/>
        <v>1</v>
      </c>
      <c r="K207" s="32">
        <f t="shared" si="48"/>
        <v>1.0047071129707112</v>
      </c>
      <c r="L207" s="63"/>
      <c r="M207" s="63"/>
      <c r="N207" s="63"/>
      <c r="O207"/>
      <c r="P207" s="63"/>
      <c r="Q207" s="63"/>
      <c r="R207" s="63"/>
      <c r="S207"/>
      <c r="T207" s="63"/>
      <c r="U207" s="63"/>
      <c r="V207" s="63"/>
      <c r="X207" s="63"/>
      <c r="Y207" s="63"/>
      <c r="Z207" s="63"/>
      <c r="AA207"/>
      <c r="AB207" s="63"/>
      <c r="AC207" s="63"/>
      <c r="AD207" s="63"/>
      <c r="AN207" s="106" t="str">
        <f t="shared" ca="1" si="60"/>
        <v/>
      </c>
      <c r="AP207" s="106" t="str">
        <f t="shared" ca="1" si="61"/>
        <v/>
      </c>
      <c r="AR207" t="str">
        <f t="shared" si="50"/>
        <v>19931</v>
      </c>
      <c r="AS207">
        <f t="shared" si="62"/>
        <v>202</v>
      </c>
      <c r="AT207">
        <f t="shared" ca="1" si="54"/>
        <v>4768</v>
      </c>
      <c r="AU207">
        <f t="shared" ca="1" si="55"/>
        <v>3842</v>
      </c>
      <c r="AV207">
        <f t="shared" ca="1" si="56"/>
        <v>0.75</v>
      </c>
      <c r="AW207">
        <f t="shared" ca="1" si="57"/>
        <v>137.9</v>
      </c>
      <c r="AX207">
        <f t="shared" ca="1" si="58"/>
        <v>137.9</v>
      </c>
      <c r="AY207" s="22">
        <v>33970</v>
      </c>
      <c r="AZ207">
        <v>137.9</v>
      </c>
      <c r="BA207">
        <f t="shared" ca="1" si="51"/>
        <v>0</v>
      </c>
    </row>
    <row r="208" spans="1:53" x14ac:dyDescent="0.25">
      <c r="A208" t="str">
        <f t="shared" si="49"/>
        <v>19932</v>
      </c>
      <c r="B208">
        <f t="shared" si="52"/>
        <v>1993</v>
      </c>
      <c r="C208">
        <f t="shared" si="53"/>
        <v>2</v>
      </c>
      <c r="D208">
        <f t="shared" si="59"/>
        <v>203</v>
      </c>
      <c r="E208" s="64">
        <v>4768</v>
      </c>
      <c r="F208" s="64">
        <v>3858</v>
      </c>
      <c r="G208" s="2">
        <f>G198</f>
        <v>0.75</v>
      </c>
      <c r="H208" s="63">
        <v>138.80000000000001</v>
      </c>
      <c r="J208" s="32">
        <f t="shared" si="47"/>
        <v>1</v>
      </c>
      <c r="K208" s="32">
        <f t="shared" si="48"/>
        <v>1.0041644976574702</v>
      </c>
      <c r="L208" s="63"/>
      <c r="M208" s="63"/>
      <c r="N208" s="63"/>
      <c r="O208"/>
      <c r="P208" s="63"/>
      <c r="Q208" s="63"/>
      <c r="R208" s="63"/>
      <c r="S208"/>
      <c r="T208" s="63"/>
      <c r="U208" s="63"/>
      <c r="V208" s="63"/>
      <c r="X208" s="63"/>
      <c r="Y208" s="63"/>
      <c r="Z208" s="63"/>
      <c r="AA208"/>
      <c r="AB208" s="63"/>
      <c r="AC208" s="63"/>
      <c r="AD208" s="63"/>
      <c r="AN208" s="106" t="str">
        <f t="shared" ca="1" si="60"/>
        <v/>
      </c>
      <c r="AP208" s="106" t="str">
        <f t="shared" ca="1" si="61"/>
        <v/>
      </c>
      <c r="AR208" t="str">
        <f t="shared" si="50"/>
        <v>19932</v>
      </c>
      <c r="AS208">
        <f t="shared" si="62"/>
        <v>203</v>
      </c>
      <c r="AT208">
        <f t="shared" ca="1" si="54"/>
        <v>4768</v>
      </c>
      <c r="AU208">
        <f t="shared" ca="1" si="55"/>
        <v>3858</v>
      </c>
      <c r="AV208">
        <f t="shared" ca="1" si="56"/>
        <v>0.75</v>
      </c>
      <c r="AW208">
        <f t="shared" ca="1" si="57"/>
        <v>138.80000000000001</v>
      </c>
      <c r="AX208">
        <f t="shared" ca="1" si="58"/>
        <v>138.80000000000001</v>
      </c>
      <c r="AY208" s="22">
        <v>34001</v>
      </c>
      <c r="AZ208">
        <v>138.80000000000001</v>
      </c>
      <c r="BA208">
        <f t="shared" ca="1" si="51"/>
        <v>0</v>
      </c>
    </row>
    <row r="209" spans="1:53" x14ac:dyDescent="0.25">
      <c r="A209" t="str">
        <f t="shared" si="49"/>
        <v>19933</v>
      </c>
      <c r="B209">
        <f t="shared" si="52"/>
        <v>1993</v>
      </c>
      <c r="C209">
        <f t="shared" si="53"/>
        <v>3</v>
      </c>
      <c r="D209">
        <f t="shared" si="59"/>
        <v>204</v>
      </c>
      <c r="E209" s="64">
        <v>4742</v>
      </c>
      <c r="F209" s="64">
        <v>3877</v>
      </c>
      <c r="G209" s="2">
        <f>G198</f>
        <v>0.75</v>
      </c>
      <c r="H209" s="63">
        <v>139.30000000000001</v>
      </c>
      <c r="J209" s="32">
        <f t="shared" si="47"/>
        <v>0.99454697986577179</v>
      </c>
      <c r="K209" s="32">
        <f t="shared" si="48"/>
        <v>1.0049248315189216</v>
      </c>
      <c r="L209" s="63"/>
      <c r="M209" s="63"/>
      <c r="N209" s="63"/>
      <c r="O209"/>
      <c r="P209" s="63"/>
      <c r="Q209" s="63"/>
      <c r="R209" s="63"/>
      <c r="S209"/>
      <c r="T209" s="63"/>
      <c r="U209" s="63"/>
      <c r="V209" s="63"/>
      <c r="X209" s="63"/>
      <c r="Y209" s="63"/>
      <c r="Z209" s="63"/>
      <c r="AA209"/>
      <c r="AB209" s="63"/>
      <c r="AC209" s="63"/>
      <c r="AD209" s="63"/>
      <c r="AN209" s="106" t="str">
        <f t="shared" ca="1" si="60"/>
        <v/>
      </c>
      <c r="AP209" s="106" t="str">
        <f t="shared" ca="1" si="61"/>
        <v/>
      </c>
      <c r="AR209" t="str">
        <f t="shared" si="50"/>
        <v>19933</v>
      </c>
      <c r="AS209">
        <f t="shared" si="62"/>
        <v>204</v>
      </c>
      <c r="AT209">
        <f t="shared" ca="1" si="54"/>
        <v>4742</v>
      </c>
      <c r="AU209">
        <f t="shared" ca="1" si="55"/>
        <v>3877</v>
      </c>
      <c r="AV209">
        <f t="shared" ca="1" si="56"/>
        <v>0.75</v>
      </c>
      <c r="AW209">
        <f t="shared" ca="1" si="57"/>
        <v>139.30000000000001</v>
      </c>
      <c r="AX209">
        <f t="shared" ca="1" si="58"/>
        <v>139.30000000000001</v>
      </c>
      <c r="AY209" s="22">
        <v>34029</v>
      </c>
      <c r="AZ209">
        <v>139.30000000000001</v>
      </c>
      <c r="BA209">
        <f t="shared" ca="1" si="51"/>
        <v>0</v>
      </c>
    </row>
    <row r="210" spans="1:53" x14ac:dyDescent="0.25">
      <c r="A210" t="str">
        <f t="shared" si="49"/>
        <v>19934</v>
      </c>
      <c r="B210">
        <f t="shared" si="52"/>
        <v>1993</v>
      </c>
      <c r="C210">
        <f t="shared" si="53"/>
        <v>4</v>
      </c>
      <c r="D210">
        <f t="shared" si="59"/>
        <v>205</v>
      </c>
      <c r="E210" s="64">
        <v>4789</v>
      </c>
      <c r="F210" s="64">
        <v>3895</v>
      </c>
      <c r="G210" s="2">
        <v>0.75</v>
      </c>
      <c r="H210" s="63">
        <v>140.6</v>
      </c>
      <c r="J210" s="32">
        <f t="shared" si="47"/>
        <v>1.0099114297764655</v>
      </c>
      <c r="K210" s="32">
        <f t="shared" si="48"/>
        <v>1.0046427650245036</v>
      </c>
      <c r="L210" s="63"/>
      <c r="M210" s="63"/>
      <c r="N210" s="63"/>
      <c r="O210"/>
      <c r="P210" s="63"/>
      <c r="Q210" s="63"/>
      <c r="R210" s="63"/>
      <c r="S210"/>
      <c r="T210" s="63"/>
      <c r="U210" s="63"/>
      <c r="V210" s="63"/>
      <c r="X210" s="63"/>
      <c r="Y210" s="63"/>
      <c r="Z210" s="63"/>
      <c r="AA210"/>
      <c r="AB210" s="63"/>
      <c r="AC210" s="63"/>
      <c r="AD210" s="63"/>
      <c r="AN210" s="106" t="str">
        <f t="shared" ca="1" si="60"/>
        <v/>
      </c>
      <c r="AP210" s="106" t="str">
        <f t="shared" ca="1" si="61"/>
        <v/>
      </c>
      <c r="AR210" t="str">
        <f t="shared" si="50"/>
        <v>19934</v>
      </c>
      <c r="AS210">
        <f t="shared" si="62"/>
        <v>205</v>
      </c>
      <c r="AT210">
        <f t="shared" ca="1" si="54"/>
        <v>4789</v>
      </c>
      <c r="AU210">
        <f t="shared" ca="1" si="55"/>
        <v>3895</v>
      </c>
      <c r="AV210">
        <f t="shared" ca="1" si="56"/>
        <v>0.75</v>
      </c>
      <c r="AW210">
        <f t="shared" ca="1" si="57"/>
        <v>140.6</v>
      </c>
      <c r="AX210">
        <f t="shared" ca="1" si="58"/>
        <v>140.6</v>
      </c>
      <c r="AY210" s="22">
        <v>34060</v>
      </c>
      <c r="AZ210">
        <v>140.6</v>
      </c>
      <c r="BA210">
        <f t="shared" ca="1" si="51"/>
        <v>0</v>
      </c>
    </row>
    <row r="211" spans="1:53" x14ac:dyDescent="0.25">
      <c r="A211" t="str">
        <f t="shared" si="49"/>
        <v>19935</v>
      </c>
      <c r="B211">
        <f t="shared" si="52"/>
        <v>1993</v>
      </c>
      <c r="C211">
        <f t="shared" si="53"/>
        <v>5</v>
      </c>
      <c r="D211">
        <f t="shared" si="59"/>
        <v>206</v>
      </c>
      <c r="E211" s="64">
        <v>4809</v>
      </c>
      <c r="F211" s="64">
        <v>3913</v>
      </c>
      <c r="G211" s="2">
        <f>G210</f>
        <v>0.75</v>
      </c>
      <c r="H211" s="63">
        <v>141.1</v>
      </c>
      <c r="J211" s="32">
        <f t="shared" ref="J211:J274" si="63">E211/E210</f>
        <v>1.0041762372102736</v>
      </c>
      <c r="K211" s="32">
        <f t="shared" ref="K211:K274" si="64">F211/F210</f>
        <v>1.0046213093709884</v>
      </c>
      <c r="L211" s="63"/>
      <c r="M211" s="63"/>
      <c r="N211" s="63"/>
      <c r="O211"/>
      <c r="P211" s="63"/>
      <c r="Q211" s="63"/>
      <c r="R211" s="63"/>
      <c r="S211"/>
      <c r="T211" s="63"/>
      <c r="U211" s="63"/>
      <c r="V211" s="63"/>
      <c r="X211" s="63"/>
      <c r="Y211" s="63"/>
      <c r="Z211" s="63"/>
      <c r="AA211"/>
      <c r="AB211" s="63"/>
      <c r="AC211" s="63"/>
      <c r="AD211" s="63"/>
      <c r="AN211" s="106" t="str">
        <f t="shared" ca="1" si="60"/>
        <v/>
      </c>
      <c r="AP211" s="106" t="str">
        <f t="shared" ca="1" si="61"/>
        <v/>
      </c>
      <c r="AR211" t="str">
        <f t="shared" si="50"/>
        <v>19935</v>
      </c>
      <c r="AS211">
        <f t="shared" si="62"/>
        <v>206</v>
      </c>
      <c r="AT211">
        <f t="shared" ca="1" si="54"/>
        <v>4809</v>
      </c>
      <c r="AU211">
        <f t="shared" ca="1" si="55"/>
        <v>3913</v>
      </c>
      <c r="AV211">
        <f t="shared" ca="1" si="56"/>
        <v>0.75</v>
      </c>
      <c r="AW211">
        <f t="shared" ca="1" si="57"/>
        <v>141.1</v>
      </c>
      <c r="AX211">
        <f t="shared" ca="1" si="58"/>
        <v>141.1</v>
      </c>
      <c r="AY211" s="22">
        <v>34090</v>
      </c>
      <c r="AZ211">
        <v>141.1</v>
      </c>
      <c r="BA211">
        <f t="shared" ca="1" si="51"/>
        <v>0</v>
      </c>
    </row>
    <row r="212" spans="1:53" x14ac:dyDescent="0.25">
      <c r="A212" t="str">
        <f t="shared" si="49"/>
        <v>19936</v>
      </c>
      <c r="B212">
        <f t="shared" si="52"/>
        <v>1993</v>
      </c>
      <c r="C212">
        <f t="shared" si="53"/>
        <v>6</v>
      </c>
      <c r="D212">
        <f t="shared" si="59"/>
        <v>207</v>
      </c>
      <c r="E212" s="64">
        <v>4804</v>
      </c>
      <c r="F212" s="64">
        <v>3931</v>
      </c>
      <c r="G212" s="2">
        <f>G210</f>
        <v>0.75</v>
      </c>
      <c r="H212" s="63">
        <v>141</v>
      </c>
      <c r="J212" s="32">
        <f t="shared" si="63"/>
        <v>0.99896028280307758</v>
      </c>
      <c r="K212" s="32">
        <f t="shared" si="64"/>
        <v>1.004600051111679</v>
      </c>
      <c r="L212" s="63"/>
      <c r="M212" s="63"/>
      <c r="N212" s="63"/>
      <c r="O212"/>
      <c r="P212" s="63"/>
      <c r="Q212" s="63"/>
      <c r="R212" s="63"/>
      <c r="S212"/>
      <c r="T212" s="63"/>
      <c r="U212" s="63"/>
      <c r="V212" s="63"/>
      <c r="X212" s="63"/>
      <c r="Y212" s="63"/>
      <c r="Z212" s="63"/>
      <c r="AA212"/>
      <c r="AB212" s="63"/>
      <c r="AC212" s="63"/>
      <c r="AD212" s="63"/>
      <c r="AN212" s="106" t="str">
        <f t="shared" ca="1" si="60"/>
        <v/>
      </c>
      <c r="AP212" s="106" t="str">
        <f t="shared" ca="1" si="61"/>
        <v/>
      </c>
      <c r="AR212" t="str">
        <f t="shared" si="50"/>
        <v>19936</v>
      </c>
      <c r="AS212">
        <f t="shared" si="62"/>
        <v>207</v>
      </c>
      <c r="AT212">
        <f t="shared" ca="1" si="54"/>
        <v>4804</v>
      </c>
      <c r="AU212">
        <f t="shared" ca="1" si="55"/>
        <v>3931</v>
      </c>
      <c r="AV212">
        <f t="shared" ca="1" si="56"/>
        <v>0.75</v>
      </c>
      <c r="AW212">
        <f t="shared" ca="1" si="57"/>
        <v>141</v>
      </c>
      <c r="AX212">
        <f t="shared" ca="1" si="58"/>
        <v>141</v>
      </c>
      <c r="AY212" s="22">
        <v>34121</v>
      </c>
      <c r="AZ212">
        <v>141</v>
      </c>
      <c r="BA212">
        <f t="shared" ca="1" si="51"/>
        <v>0</v>
      </c>
    </row>
    <row r="213" spans="1:53" x14ac:dyDescent="0.25">
      <c r="A213" t="str">
        <f t="shared" si="49"/>
        <v>19937</v>
      </c>
      <c r="B213">
        <f t="shared" si="52"/>
        <v>1993</v>
      </c>
      <c r="C213">
        <f t="shared" si="53"/>
        <v>7</v>
      </c>
      <c r="D213">
        <f t="shared" si="59"/>
        <v>208</v>
      </c>
      <c r="E213" s="64">
        <v>4840</v>
      </c>
      <c r="F213" s="64">
        <v>3950</v>
      </c>
      <c r="G213" s="2">
        <f>G210</f>
        <v>0.75</v>
      </c>
      <c r="H213" s="63">
        <v>140.69999999999999</v>
      </c>
      <c r="J213" s="32">
        <f t="shared" si="63"/>
        <v>1.0074937552039966</v>
      </c>
      <c r="K213" s="32">
        <f t="shared" si="64"/>
        <v>1.0048333757313661</v>
      </c>
      <c r="L213" s="63"/>
      <c r="M213" s="63"/>
      <c r="N213" s="63"/>
      <c r="O213"/>
      <c r="P213" s="63"/>
      <c r="Q213" s="63"/>
      <c r="R213" s="63"/>
      <c r="S213"/>
      <c r="T213" s="63"/>
      <c r="U213" s="63"/>
      <c r="V213" s="63"/>
      <c r="X213" s="63"/>
      <c r="Y213" s="63"/>
      <c r="Z213" s="63"/>
      <c r="AA213"/>
      <c r="AB213" s="63"/>
      <c r="AC213" s="63"/>
      <c r="AD213" s="63"/>
      <c r="AN213" s="106" t="str">
        <f t="shared" ca="1" si="60"/>
        <v/>
      </c>
      <c r="AP213" s="106" t="str">
        <f t="shared" ca="1" si="61"/>
        <v/>
      </c>
      <c r="AR213" t="str">
        <f t="shared" si="50"/>
        <v>19937</v>
      </c>
      <c r="AS213">
        <f t="shared" si="62"/>
        <v>208</v>
      </c>
      <c r="AT213">
        <f t="shared" ca="1" si="54"/>
        <v>4840</v>
      </c>
      <c r="AU213">
        <f t="shared" ca="1" si="55"/>
        <v>3950</v>
      </c>
      <c r="AV213">
        <f t="shared" ca="1" si="56"/>
        <v>0.75</v>
      </c>
      <c r="AW213">
        <f t="shared" ca="1" si="57"/>
        <v>140.69999999999999</v>
      </c>
      <c r="AX213">
        <f t="shared" ca="1" si="58"/>
        <v>140.69999999999999</v>
      </c>
      <c r="AY213" s="22">
        <v>34151</v>
      </c>
      <c r="AZ213">
        <v>140.69999999999999</v>
      </c>
      <c r="BA213">
        <f t="shared" ca="1" si="51"/>
        <v>0</v>
      </c>
    </row>
    <row r="214" spans="1:53" x14ac:dyDescent="0.25">
      <c r="A214" t="str">
        <f t="shared" si="49"/>
        <v>19938</v>
      </c>
      <c r="B214">
        <f t="shared" si="52"/>
        <v>1993</v>
      </c>
      <c r="C214">
        <f t="shared" si="53"/>
        <v>8</v>
      </c>
      <c r="D214">
        <f t="shared" si="59"/>
        <v>209</v>
      </c>
      <c r="E214" s="64">
        <v>4845</v>
      </c>
      <c r="F214" s="64">
        <v>3969</v>
      </c>
      <c r="G214" s="2">
        <f>G210</f>
        <v>0.75</v>
      </c>
      <c r="H214" s="63">
        <v>141.30000000000001</v>
      </c>
      <c r="J214" s="32">
        <f t="shared" si="63"/>
        <v>1.0010330578512396</v>
      </c>
      <c r="K214" s="32">
        <f t="shared" si="64"/>
        <v>1.0048101265822784</v>
      </c>
      <c r="L214" s="63"/>
      <c r="M214" s="63"/>
      <c r="N214" s="63"/>
      <c r="O214"/>
      <c r="P214" s="63"/>
      <c r="Q214" s="63"/>
      <c r="R214" s="63"/>
      <c r="S214"/>
      <c r="T214" s="63"/>
      <c r="U214" s="63"/>
      <c r="V214" s="63"/>
      <c r="X214" s="63"/>
      <c r="Y214" s="63"/>
      <c r="Z214" s="63"/>
      <c r="AA214"/>
      <c r="AB214" s="63"/>
      <c r="AC214" s="63"/>
      <c r="AD214" s="63"/>
      <c r="AN214" s="106" t="str">
        <f t="shared" ca="1" si="60"/>
        <v/>
      </c>
      <c r="AP214" s="106" t="str">
        <f t="shared" ca="1" si="61"/>
        <v/>
      </c>
      <c r="AR214" t="str">
        <f t="shared" si="50"/>
        <v>19938</v>
      </c>
      <c r="AS214">
        <f t="shared" si="62"/>
        <v>209</v>
      </c>
      <c r="AT214">
        <f t="shared" ca="1" si="54"/>
        <v>4845</v>
      </c>
      <c r="AU214">
        <f t="shared" ca="1" si="55"/>
        <v>3969</v>
      </c>
      <c r="AV214">
        <f t="shared" ca="1" si="56"/>
        <v>0.75</v>
      </c>
      <c r="AW214">
        <f t="shared" ca="1" si="57"/>
        <v>141.30000000000001</v>
      </c>
      <c r="AX214">
        <f t="shared" ca="1" si="58"/>
        <v>141.30000000000001</v>
      </c>
      <c r="AY214" s="22">
        <v>34182</v>
      </c>
      <c r="AZ214">
        <v>141.30000000000001</v>
      </c>
      <c r="BA214">
        <f t="shared" ca="1" si="51"/>
        <v>0</v>
      </c>
    </row>
    <row r="215" spans="1:53" x14ac:dyDescent="0.25">
      <c r="A215" t="str">
        <f t="shared" si="49"/>
        <v>19939</v>
      </c>
      <c r="B215">
        <f t="shared" si="52"/>
        <v>1993</v>
      </c>
      <c r="C215">
        <f t="shared" si="53"/>
        <v>9</v>
      </c>
      <c r="D215">
        <f t="shared" si="59"/>
        <v>210</v>
      </c>
      <c r="E215" s="64">
        <v>4861</v>
      </c>
      <c r="F215" s="64">
        <v>3987</v>
      </c>
      <c r="G215" s="2">
        <f>G210</f>
        <v>0.75</v>
      </c>
      <c r="H215" s="63">
        <v>141.9</v>
      </c>
      <c r="J215" s="32">
        <f t="shared" si="63"/>
        <v>1.0033023735810114</v>
      </c>
      <c r="K215" s="32">
        <f t="shared" si="64"/>
        <v>1.0045351473922903</v>
      </c>
      <c r="L215" s="63"/>
      <c r="M215" s="63"/>
      <c r="N215" s="63"/>
      <c r="O215"/>
      <c r="P215" s="63"/>
      <c r="Q215" s="63"/>
      <c r="R215" s="63"/>
      <c r="S215"/>
      <c r="T215" s="63"/>
      <c r="U215" s="63"/>
      <c r="V215" s="63"/>
      <c r="X215" s="63"/>
      <c r="Y215" s="63"/>
      <c r="Z215" s="63"/>
      <c r="AA215"/>
      <c r="AB215" s="63"/>
      <c r="AC215" s="63"/>
      <c r="AD215" s="63"/>
      <c r="AN215" s="106" t="str">
        <f t="shared" ca="1" si="60"/>
        <v/>
      </c>
      <c r="AP215" s="106" t="str">
        <f t="shared" ca="1" si="61"/>
        <v/>
      </c>
      <c r="AR215" t="str">
        <f t="shared" si="50"/>
        <v>19939</v>
      </c>
      <c r="AS215">
        <f t="shared" si="62"/>
        <v>210</v>
      </c>
      <c r="AT215">
        <f t="shared" ca="1" si="54"/>
        <v>4861</v>
      </c>
      <c r="AU215">
        <f t="shared" ca="1" si="55"/>
        <v>3987</v>
      </c>
      <c r="AV215">
        <f t="shared" ca="1" si="56"/>
        <v>0.75</v>
      </c>
      <c r="AW215">
        <f t="shared" ca="1" si="57"/>
        <v>141.9</v>
      </c>
      <c r="AX215">
        <f t="shared" ca="1" si="58"/>
        <v>141.9</v>
      </c>
      <c r="AY215" s="22">
        <v>34213</v>
      </c>
      <c r="AZ215">
        <v>141.9</v>
      </c>
      <c r="BA215">
        <f t="shared" ca="1" si="51"/>
        <v>0</v>
      </c>
    </row>
    <row r="216" spans="1:53" x14ac:dyDescent="0.25">
      <c r="A216" t="str">
        <f t="shared" si="49"/>
        <v>199310</v>
      </c>
      <c r="B216">
        <f t="shared" si="52"/>
        <v>1993</v>
      </c>
      <c r="C216">
        <f t="shared" si="53"/>
        <v>10</v>
      </c>
      <c r="D216">
        <f t="shared" si="59"/>
        <v>211</v>
      </c>
      <c r="E216" s="64">
        <v>4871</v>
      </c>
      <c r="F216" s="64">
        <v>4006</v>
      </c>
      <c r="G216" s="2">
        <f>G210</f>
        <v>0.75</v>
      </c>
      <c r="H216" s="63">
        <v>141.80000000000001</v>
      </c>
      <c r="J216" s="32">
        <f t="shared" si="63"/>
        <v>1.0020571898786257</v>
      </c>
      <c r="K216" s="32">
        <f t="shared" si="64"/>
        <v>1.0047654878354653</v>
      </c>
      <c r="L216" s="63"/>
      <c r="M216" s="63"/>
      <c r="N216" s="63"/>
      <c r="O216"/>
      <c r="P216" s="63"/>
      <c r="Q216" s="63"/>
      <c r="R216" s="63"/>
      <c r="S216"/>
      <c r="T216" s="63"/>
      <c r="U216" s="63"/>
      <c r="V216" s="63"/>
      <c r="X216" s="63"/>
      <c r="Y216" s="63"/>
      <c r="Z216" s="63"/>
      <c r="AA216"/>
      <c r="AB216" s="63"/>
      <c r="AC216" s="63"/>
      <c r="AD216" s="63"/>
      <c r="AN216" s="106" t="str">
        <f t="shared" ca="1" si="60"/>
        <v/>
      </c>
      <c r="AP216" s="106" t="str">
        <f t="shared" ca="1" si="61"/>
        <v/>
      </c>
      <c r="AR216" t="str">
        <f t="shared" si="50"/>
        <v>199310</v>
      </c>
      <c r="AS216">
        <f t="shared" si="62"/>
        <v>211</v>
      </c>
      <c r="AT216">
        <f t="shared" ca="1" si="54"/>
        <v>4871</v>
      </c>
      <c r="AU216">
        <f t="shared" ca="1" si="55"/>
        <v>4006</v>
      </c>
      <c r="AV216">
        <f t="shared" ca="1" si="56"/>
        <v>0.75</v>
      </c>
      <c r="AW216">
        <f t="shared" ca="1" si="57"/>
        <v>141.80000000000001</v>
      </c>
      <c r="AX216">
        <f t="shared" ca="1" si="58"/>
        <v>141.80000000000001</v>
      </c>
      <c r="AY216" s="22">
        <v>34243</v>
      </c>
      <c r="AZ216">
        <v>141.80000000000001</v>
      </c>
      <c r="BA216">
        <f t="shared" ca="1" si="51"/>
        <v>0</v>
      </c>
    </row>
    <row r="217" spans="1:53" x14ac:dyDescent="0.25">
      <c r="A217" t="str">
        <f t="shared" si="49"/>
        <v>199311</v>
      </c>
      <c r="B217">
        <f t="shared" si="52"/>
        <v>1993</v>
      </c>
      <c r="C217">
        <f t="shared" si="53"/>
        <v>11</v>
      </c>
      <c r="D217">
        <f t="shared" si="59"/>
        <v>212</v>
      </c>
      <c r="E217" s="64">
        <v>4902</v>
      </c>
      <c r="F217" s="64">
        <v>4024</v>
      </c>
      <c r="G217" s="2">
        <f>G210</f>
        <v>0.75</v>
      </c>
      <c r="H217" s="63">
        <v>141.6</v>
      </c>
      <c r="J217" s="32">
        <f t="shared" si="63"/>
        <v>1.006364196263601</v>
      </c>
      <c r="K217" s="32">
        <f t="shared" si="64"/>
        <v>1.0044932601098353</v>
      </c>
      <c r="L217" s="63"/>
      <c r="M217" s="63"/>
      <c r="N217" s="63"/>
      <c r="O217"/>
      <c r="P217" s="63"/>
      <c r="Q217" s="63"/>
      <c r="R217" s="63"/>
      <c r="S217"/>
      <c r="T217" s="63"/>
      <c r="U217" s="63"/>
      <c r="V217" s="63"/>
      <c r="X217" s="63"/>
      <c r="Y217" s="63"/>
      <c r="Z217" s="63"/>
      <c r="AA217"/>
      <c r="AB217" s="63"/>
      <c r="AC217" s="63"/>
      <c r="AD217" s="63"/>
      <c r="AN217" s="106" t="str">
        <f t="shared" ca="1" si="60"/>
        <v/>
      </c>
      <c r="AP217" s="106" t="str">
        <f t="shared" ca="1" si="61"/>
        <v/>
      </c>
      <c r="AR217" t="str">
        <f t="shared" si="50"/>
        <v>199311</v>
      </c>
      <c r="AS217">
        <f t="shared" si="62"/>
        <v>212</v>
      </c>
      <c r="AT217">
        <f t="shared" ca="1" si="54"/>
        <v>4902</v>
      </c>
      <c r="AU217">
        <f t="shared" ca="1" si="55"/>
        <v>4024</v>
      </c>
      <c r="AV217">
        <f t="shared" ca="1" si="56"/>
        <v>0.75</v>
      </c>
      <c r="AW217">
        <f t="shared" ca="1" si="57"/>
        <v>141.6</v>
      </c>
      <c r="AX217">
        <f t="shared" ca="1" si="58"/>
        <v>141.6</v>
      </c>
      <c r="AY217" s="22">
        <v>34274</v>
      </c>
      <c r="AZ217">
        <v>141.6</v>
      </c>
      <c r="BA217">
        <f t="shared" ca="1" si="51"/>
        <v>0</v>
      </c>
    </row>
    <row r="218" spans="1:53" x14ac:dyDescent="0.25">
      <c r="A218" t="str">
        <f t="shared" si="49"/>
        <v>199312</v>
      </c>
      <c r="B218">
        <f t="shared" si="52"/>
        <v>1993</v>
      </c>
      <c r="C218">
        <f t="shared" si="53"/>
        <v>12</v>
      </c>
      <c r="D218">
        <f t="shared" si="59"/>
        <v>213</v>
      </c>
      <c r="E218" s="64">
        <v>4902</v>
      </c>
      <c r="F218" s="64">
        <v>4043</v>
      </c>
      <c r="G218" s="2">
        <f>G210</f>
        <v>0.75</v>
      </c>
      <c r="H218" s="63">
        <v>141.9</v>
      </c>
      <c r="J218" s="32">
        <f t="shared" si="63"/>
        <v>1</v>
      </c>
      <c r="K218" s="32">
        <f t="shared" si="64"/>
        <v>1.0047216699801194</v>
      </c>
      <c r="L218" s="63"/>
      <c r="M218" s="63"/>
      <c r="N218" s="63"/>
      <c r="O218"/>
      <c r="P218" s="63"/>
      <c r="Q218" s="63"/>
      <c r="R218" s="63"/>
      <c r="S218"/>
      <c r="T218" s="63"/>
      <c r="U218" s="63"/>
      <c r="V218" s="63"/>
      <c r="X218" s="63"/>
      <c r="Y218" s="63"/>
      <c r="Z218" s="63"/>
      <c r="AA218"/>
      <c r="AB218" s="63"/>
      <c r="AC218" s="63"/>
      <c r="AD218" s="63"/>
      <c r="AN218" s="106" t="str">
        <f t="shared" ca="1" si="60"/>
        <v/>
      </c>
      <c r="AP218" s="106" t="str">
        <f t="shared" ca="1" si="61"/>
        <v/>
      </c>
      <c r="AR218" t="str">
        <f t="shared" si="50"/>
        <v>199312</v>
      </c>
      <c r="AS218">
        <f t="shared" si="62"/>
        <v>213</v>
      </c>
      <c r="AT218">
        <f t="shared" ca="1" si="54"/>
        <v>4902</v>
      </c>
      <c r="AU218">
        <f t="shared" ca="1" si="55"/>
        <v>4043</v>
      </c>
      <c r="AV218">
        <f t="shared" ca="1" si="56"/>
        <v>0.75</v>
      </c>
      <c r="AW218">
        <f t="shared" ca="1" si="57"/>
        <v>141.9</v>
      </c>
      <c r="AX218">
        <f t="shared" ca="1" si="58"/>
        <v>141.9</v>
      </c>
      <c r="AY218" s="22">
        <v>34304</v>
      </c>
      <c r="AZ218">
        <v>141.9</v>
      </c>
      <c r="BA218">
        <f t="shared" ca="1" si="51"/>
        <v>0</v>
      </c>
    </row>
    <row r="219" spans="1:53" x14ac:dyDescent="0.25">
      <c r="A219" t="str">
        <f t="shared" si="49"/>
        <v>19941</v>
      </c>
      <c r="B219">
        <f t="shared" si="52"/>
        <v>1994</v>
      </c>
      <c r="C219">
        <f t="shared" si="53"/>
        <v>1</v>
      </c>
      <c r="D219">
        <f t="shared" si="59"/>
        <v>214</v>
      </c>
      <c r="E219" s="64">
        <v>4912</v>
      </c>
      <c r="F219" s="64">
        <v>4061</v>
      </c>
      <c r="G219" s="2">
        <f>G210</f>
        <v>0.75</v>
      </c>
      <c r="H219" s="63">
        <v>141.30000000000001</v>
      </c>
      <c r="J219" s="32">
        <f t="shared" si="63"/>
        <v>1.0020399836801306</v>
      </c>
      <c r="K219" s="32">
        <f t="shared" si="64"/>
        <v>1.0044521395003709</v>
      </c>
      <c r="L219" s="63"/>
      <c r="M219" s="63"/>
      <c r="N219" s="63"/>
      <c r="O219"/>
      <c r="P219" s="63"/>
      <c r="Q219" s="63"/>
      <c r="R219" s="63"/>
      <c r="S219"/>
      <c r="T219" s="63"/>
      <c r="U219" s="63"/>
      <c r="V219" s="63"/>
      <c r="X219" s="63"/>
      <c r="Y219" s="63"/>
      <c r="Z219" s="63"/>
      <c r="AA219"/>
      <c r="AB219" s="63"/>
      <c r="AC219" s="63"/>
      <c r="AD219" s="63"/>
      <c r="AN219" s="106" t="str">
        <f t="shared" ca="1" si="60"/>
        <v/>
      </c>
      <c r="AP219" s="106" t="str">
        <f t="shared" ca="1" si="61"/>
        <v/>
      </c>
      <c r="AR219" t="str">
        <f t="shared" si="50"/>
        <v>19941</v>
      </c>
      <c r="AS219">
        <f t="shared" si="62"/>
        <v>214</v>
      </c>
      <c r="AT219">
        <f t="shared" ca="1" si="54"/>
        <v>4912</v>
      </c>
      <c r="AU219">
        <f t="shared" ca="1" si="55"/>
        <v>4061</v>
      </c>
      <c r="AV219">
        <f t="shared" ca="1" si="56"/>
        <v>0.75</v>
      </c>
      <c r="AW219">
        <f t="shared" ca="1" si="57"/>
        <v>141.30000000000001</v>
      </c>
      <c r="AX219">
        <f t="shared" ca="1" si="58"/>
        <v>141.30000000000001</v>
      </c>
      <c r="AY219" s="22">
        <v>34335</v>
      </c>
      <c r="AZ219">
        <v>141.30000000000001</v>
      </c>
      <c r="BA219">
        <f t="shared" ca="1" si="51"/>
        <v>0</v>
      </c>
    </row>
    <row r="220" spans="1:53" x14ac:dyDescent="0.25">
      <c r="A220" t="str">
        <f t="shared" si="49"/>
        <v>19942</v>
      </c>
      <c r="B220">
        <f t="shared" si="52"/>
        <v>1994</v>
      </c>
      <c r="C220">
        <f t="shared" si="53"/>
        <v>2</v>
      </c>
      <c r="D220">
        <f t="shared" si="59"/>
        <v>215</v>
      </c>
      <c r="E220" s="64">
        <v>4948</v>
      </c>
      <c r="F220" s="64">
        <v>4077</v>
      </c>
      <c r="G220" s="2">
        <f>G210</f>
        <v>0.75</v>
      </c>
      <c r="H220" s="63">
        <v>142.1</v>
      </c>
      <c r="J220" s="32">
        <f t="shared" si="63"/>
        <v>1.0073289902280129</v>
      </c>
      <c r="K220" s="32">
        <f t="shared" si="64"/>
        <v>1.003939916276779</v>
      </c>
      <c r="L220" s="63"/>
      <c r="M220" s="63"/>
      <c r="N220" s="63"/>
      <c r="O220"/>
      <c r="P220" s="63"/>
      <c r="Q220" s="63"/>
      <c r="R220" s="63"/>
      <c r="S220"/>
      <c r="T220" s="63"/>
      <c r="U220" s="63"/>
      <c r="V220" s="63"/>
      <c r="X220" s="63"/>
      <c r="Y220" s="63"/>
      <c r="Z220" s="63"/>
      <c r="AA220"/>
      <c r="AB220" s="63"/>
      <c r="AC220" s="63"/>
      <c r="AD220" s="63"/>
      <c r="AN220" s="106" t="str">
        <f t="shared" ca="1" si="60"/>
        <v/>
      </c>
      <c r="AP220" s="106" t="str">
        <f t="shared" ca="1" si="61"/>
        <v/>
      </c>
      <c r="AR220" t="str">
        <f t="shared" si="50"/>
        <v>19942</v>
      </c>
      <c r="AS220">
        <f t="shared" si="62"/>
        <v>215</v>
      </c>
      <c r="AT220">
        <f t="shared" ca="1" si="54"/>
        <v>4948</v>
      </c>
      <c r="AU220">
        <f t="shared" ca="1" si="55"/>
        <v>4077</v>
      </c>
      <c r="AV220">
        <f t="shared" ca="1" si="56"/>
        <v>0.75</v>
      </c>
      <c r="AW220">
        <f t="shared" ca="1" si="57"/>
        <v>142.1</v>
      </c>
      <c r="AX220">
        <f t="shared" ca="1" si="58"/>
        <v>142.1</v>
      </c>
      <c r="AY220" s="22">
        <v>34366</v>
      </c>
      <c r="AZ220">
        <v>142.1</v>
      </c>
      <c r="BA220">
        <f t="shared" ca="1" si="51"/>
        <v>0</v>
      </c>
    </row>
    <row r="221" spans="1:53" x14ac:dyDescent="0.25">
      <c r="A221" t="str">
        <f t="shared" si="49"/>
        <v>19943</v>
      </c>
      <c r="B221">
        <f t="shared" si="52"/>
        <v>1994</v>
      </c>
      <c r="C221">
        <f t="shared" si="53"/>
        <v>3</v>
      </c>
      <c r="D221">
        <f t="shared" si="59"/>
        <v>216</v>
      </c>
      <c r="E221" s="64">
        <v>4938</v>
      </c>
      <c r="F221" s="64">
        <v>4096</v>
      </c>
      <c r="G221" s="2">
        <f>G210</f>
        <v>0.75</v>
      </c>
      <c r="H221" s="63">
        <v>142.5</v>
      </c>
      <c r="J221" s="32">
        <f t="shared" si="63"/>
        <v>0.997978981406629</v>
      </c>
      <c r="K221" s="32">
        <f t="shared" si="64"/>
        <v>1.0046602894285013</v>
      </c>
      <c r="L221" s="63"/>
      <c r="M221" s="63"/>
      <c r="N221" s="63"/>
      <c r="O221"/>
      <c r="P221" s="63"/>
      <c r="Q221" s="63"/>
      <c r="R221" s="63"/>
      <c r="S221"/>
      <c r="T221" s="63"/>
      <c r="U221" s="63"/>
      <c r="V221" s="63"/>
      <c r="X221" s="63"/>
      <c r="Y221" s="63"/>
      <c r="Z221" s="63"/>
      <c r="AA221"/>
      <c r="AB221" s="63"/>
      <c r="AC221" s="63"/>
      <c r="AD221" s="63"/>
      <c r="AN221" s="106" t="str">
        <f t="shared" ca="1" si="60"/>
        <v/>
      </c>
      <c r="AP221" s="106" t="str">
        <f t="shared" ca="1" si="61"/>
        <v/>
      </c>
      <c r="AR221" t="str">
        <f t="shared" si="50"/>
        <v>19943</v>
      </c>
      <c r="AS221">
        <f t="shared" si="62"/>
        <v>216</v>
      </c>
      <c r="AT221">
        <f t="shared" ca="1" si="54"/>
        <v>4938</v>
      </c>
      <c r="AU221">
        <f t="shared" ca="1" si="55"/>
        <v>4096</v>
      </c>
      <c r="AV221">
        <f t="shared" ca="1" si="56"/>
        <v>0.75</v>
      </c>
      <c r="AW221">
        <f t="shared" ca="1" si="57"/>
        <v>142.5</v>
      </c>
      <c r="AX221">
        <f t="shared" ca="1" si="58"/>
        <v>142.5</v>
      </c>
      <c r="AY221" s="22">
        <v>34394</v>
      </c>
      <c r="AZ221">
        <v>142.5</v>
      </c>
      <c r="BA221">
        <f t="shared" ca="1" si="51"/>
        <v>0</v>
      </c>
    </row>
    <row r="222" spans="1:53" x14ac:dyDescent="0.25">
      <c r="A222" t="str">
        <f t="shared" si="49"/>
        <v>19944</v>
      </c>
      <c r="B222">
        <f t="shared" si="52"/>
        <v>1994</v>
      </c>
      <c r="C222">
        <f t="shared" si="53"/>
        <v>4</v>
      </c>
      <c r="D222">
        <f t="shared" si="59"/>
        <v>217</v>
      </c>
      <c r="E222" s="64">
        <v>4933</v>
      </c>
      <c r="F222" s="64">
        <v>4113</v>
      </c>
      <c r="G222" s="2">
        <v>0.75</v>
      </c>
      <c r="H222" s="63">
        <v>144.19999999999999</v>
      </c>
      <c r="J222" s="32">
        <f t="shared" si="63"/>
        <v>0.99898744430943698</v>
      </c>
      <c r="K222" s="32">
        <f t="shared" si="64"/>
        <v>1.004150390625</v>
      </c>
      <c r="L222" s="63"/>
      <c r="M222" s="63"/>
      <c r="N222" s="63"/>
      <c r="O222"/>
      <c r="P222" s="63"/>
      <c r="Q222" s="63"/>
      <c r="R222" s="63"/>
      <c r="S222"/>
      <c r="T222" s="63"/>
      <c r="U222" s="63"/>
      <c r="V222" s="63"/>
      <c r="X222" s="63"/>
      <c r="Y222" s="63"/>
      <c r="Z222" s="63"/>
      <c r="AA222"/>
      <c r="AB222" s="63"/>
      <c r="AC222" s="63"/>
      <c r="AD222" s="63"/>
      <c r="AN222" s="106" t="str">
        <f t="shared" ca="1" si="60"/>
        <v/>
      </c>
      <c r="AP222" s="106" t="str">
        <f t="shared" ca="1" si="61"/>
        <v/>
      </c>
      <c r="AR222" t="str">
        <f t="shared" si="50"/>
        <v>19944</v>
      </c>
      <c r="AS222">
        <f t="shared" si="62"/>
        <v>217</v>
      </c>
      <c r="AT222">
        <f t="shared" ca="1" si="54"/>
        <v>4933</v>
      </c>
      <c r="AU222">
        <f t="shared" ca="1" si="55"/>
        <v>4113</v>
      </c>
      <c r="AV222">
        <f t="shared" ca="1" si="56"/>
        <v>0.75</v>
      </c>
      <c r="AW222">
        <f t="shared" ca="1" si="57"/>
        <v>144.19999999999999</v>
      </c>
      <c r="AX222">
        <f t="shared" ca="1" si="58"/>
        <v>144.19999999999999</v>
      </c>
      <c r="AY222" s="22">
        <v>34425</v>
      </c>
      <c r="AZ222">
        <v>144.19999999999999</v>
      </c>
      <c r="BA222">
        <f t="shared" ca="1" si="51"/>
        <v>0</v>
      </c>
    </row>
    <row r="223" spans="1:53" x14ac:dyDescent="0.25">
      <c r="A223" t="str">
        <f t="shared" si="49"/>
        <v>19945</v>
      </c>
      <c r="B223">
        <f t="shared" si="52"/>
        <v>1994</v>
      </c>
      <c r="C223">
        <f t="shared" si="53"/>
        <v>5</v>
      </c>
      <c r="D223">
        <f t="shared" si="59"/>
        <v>218</v>
      </c>
      <c r="E223" s="64">
        <v>4974</v>
      </c>
      <c r="F223" s="64">
        <v>4132</v>
      </c>
      <c r="G223" s="2">
        <f>G222</f>
        <v>0.75</v>
      </c>
      <c r="H223" s="63">
        <v>144.69999999999999</v>
      </c>
      <c r="J223" s="32">
        <f t="shared" si="63"/>
        <v>1.0083113723900263</v>
      </c>
      <c r="K223" s="32">
        <f t="shared" si="64"/>
        <v>1.0046194991490396</v>
      </c>
      <c r="L223" s="63"/>
      <c r="M223" s="63"/>
      <c r="N223" s="63"/>
      <c r="O223"/>
      <c r="P223" s="63"/>
      <c r="Q223" s="63"/>
      <c r="R223" s="63"/>
      <c r="S223"/>
      <c r="T223" s="63"/>
      <c r="U223" s="63"/>
      <c r="V223" s="63"/>
      <c r="X223" s="63"/>
      <c r="Y223" s="63"/>
      <c r="Z223" s="63"/>
      <c r="AA223"/>
      <c r="AB223" s="63"/>
      <c r="AC223" s="63"/>
      <c r="AD223" s="63"/>
      <c r="AN223" s="106" t="str">
        <f t="shared" ca="1" si="60"/>
        <v/>
      </c>
      <c r="AP223" s="106" t="str">
        <f t="shared" ca="1" si="61"/>
        <v/>
      </c>
      <c r="AR223" t="str">
        <f t="shared" si="50"/>
        <v>19945</v>
      </c>
      <c r="AS223">
        <f t="shared" si="62"/>
        <v>218</v>
      </c>
      <c r="AT223">
        <f t="shared" ca="1" si="54"/>
        <v>4974</v>
      </c>
      <c r="AU223">
        <f t="shared" ca="1" si="55"/>
        <v>4132</v>
      </c>
      <c r="AV223">
        <f t="shared" ca="1" si="56"/>
        <v>0.75</v>
      </c>
      <c r="AW223">
        <f t="shared" ca="1" si="57"/>
        <v>144.69999999999999</v>
      </c>
      <c r="AX223">
        <f t="shared" ca="1" si="58"/>
        <v>144.69999999999999</v>
      </c>
      <c r="AY223" s="22">
        <v>34455</v>
      </c>
      <c r="AZ223">
        <v>144.69999999999999</v>
      </c>
      <c r="BA223">
        <f t="shared" ca="1" si="51"/>
        <v>0</v>
      </c>
    </row>
    <row r="224" spans="1:53" x14ac:dyDescent="0.25">
      <c r="A224" t="str">
        <f t="shared" si="49"/>
        <v>19946</v>
      </c>
      <c r="B224">
        <f t="shared" si="52"/>
        <v>1994</v>
      </c>
      <c r="C224">
        <f t="shared" si="53"/>
        <v>6</v>
      </c>
      <c r="D224">
        <f t="shared" si="59"/>
        <v>219</v>
      </c>
      <c r="E224" s="64">
        <v>5000</v>
      </c>
      <c r="F224" s="64">
        <v>4150</v>
      </c>
      <c r="G224" s="2">
        <f>G222</f>
        <v>0.75</v>
      </c>
      <c r="H224" s="63">
        <v>144.69999999999999</v>
      </c>
      <c r="J224" s="32">
        <f t="shared" si="63"/>
        <v>1.0052271813429836</v>
      </c>
      <c r="K224" s="32">
        <f t="shared" si="64"/>
        <v>1.0043562439496612</v>
      </c>
      <c r="L224" s="63"/>
      <c r="M224" s="63"/>
      <c r="N224" s="63"/>
      <c r="O224"/>
      <c r="P224" s="63"/>
      <c r="Q224" s="63"/>
      <c r="R224" s="63"/>
      <c r="S224"/>
      <c r="T224" s="63"/>
      <c r="U224" s="63"/>
      <c r="V224" s="63"/>
      <c r="X224" s="63"/>
      <c r="Y224" s="63"/>
      <c r="Z224" s="63"/>
      <c r="AA224"/>
      <c r="AB224" s="63"/>
      <c r="AC224" s="63"/>
      <c r="AD224" s="63"/>
      <c r="AN224" s="106" t="str">
        <f t="shared" ca="1" si="60"/>
        <v/>
      </c>
      <c r="AP224" s="106" t="str">
        <f t="shared" ca="1" si="61"/>
        <v/>
      </c>
      <c r="AR224" t="str">
        <f t="shared" si="50"/>
        <v>19946</v>
      </c>
      <c r="AS224">
        <f t="shared" si="62"/>
        <v>219</v>
      </c>
      <c r="AT224">
        <f t="shared" ca="1" si="54"/>
        <v>5000</v>
      </c>
      <c r="AU224">
        <f t="shared" ca="1" si="55"/>
        <v>4150</v>
      </c>
      <c r="AV224">
        <f t="shared" ca="1" si="56"/>
        <v>0.75</v>
      </c>
      <c r="AW224">
        <f t="shared" ca="1" si="57"/>
        <v>144.69999999999999</v>
      </c>
      <c r="AX224">
        <f t="shared" ca="1" si="58"/>
        <v>144.69999999999999</v>
      </c>
      <c r="AY224" s="22">
        <v>34486</v>
      </c>
      <c r="AZ224">
        <v>144.69999999999999</v>
      </c>
      <c r="BA224">
        <f t="shared" ca="1" si="51"/>
        <v>0</v>
      </c>
    </row>
    <row r="225" spans="1:53" x14ac:dyDescent="0.25">
      <c r="A225" t="str">
        <f t="shared" si="49"/>
        <v>19947</v>
      </c>
      <c r="B225">
        <f t="shared" si="52"/>
        <v>1994</v>
      </c>
      <c r="C225">
        <f t="shared" si="53"/>
        <v>7</v>
      </c>
      <c r="D225">
        <f t="shared" si="59"/>
        <v>220</v>
      </c>
      <c r="E225" s="64">
        <v>5010</v>
      </c>
      <c r="F225" s="64">
        <v>4168</v>
      </c>
      <c r="G225" s="2">
        <f>G222</f>
        <v>0.75</v>
      </c>
      <c r="H225" s="63">
        <v>144</v>
      </c>
      <c r="J225" s="32">
        <f t="shared" si="63"/>
        <v>1.002</v>
      </c>
      <c r="K225" s="32">
        <f t="shared" si="64"/>
        <v>1.0043373493975905</v>
      </c>
      <c r="L225" s="63"/>
      <c r="M225" s="63"/>
      <c r="N225" s="63"/>
      <c r="O225"/>
      <c r="P225" s="63"/>
      <c r="Q225" s="63"/>
      <c r="R225" s="63"/>
      <c r="S225"/>
      <c r="T225" s="63"/>
      <c r="U225" s="63"/>
      <c r="V225" s="63"/>
      <c r="X225" s="63"/>
      <c r="Y225" s="63"/>
      <c r="Z225" s="63"/>
      <c r="AA225"/>
      <c r="AB225" s="63"/>
      <c r="AC225" s="63"/>
      <c r="AD225" s="63"/>
      <c r="AN225" s="106" t="str">
        <f t="shared" ca="1" si="60"/>
        <v/>
      </c>
      <c r="AP225" s="106" t="str">
        <f t="shared" ca="1" si="61"/>
        <v/>
      </c>
      <c r="AR225" t="str">
        <f t="shared" si="50"/>
        <v>19947</v>
      </c>
      <c r="AS225">
        <f t="shared" si="62"/>
        <v>220</v>
      </c>
      <c r="AT225">
        <f t="shared" ca="1" si="54"/>
        <v>5010</v>
      </c>
      <c r="AU225">
        <f t="shared" ca="1" si="55"/>
        <v>4168</v>
      </c>
      <c r="AV225">
        <f t="shared" ca="1" si="56"/>
        <v>0.75</v>
      </c>
      <c r="AW225">
        <f t="shared" ca="1" si="57"/>
        <v>144</v>
      </c>
      <c r="AX225">
        <f t="shared" ca="1" si="58"/>
        <v>144</v>
      </c>
      <c r="AY225" s="22">
        <v>34516</v>
      </c>
      <c r="AZ225">
        <v>144</v>
      </c>
      <c r="BA225">
        <f t="shared" ca="1" si="51"/>
        <v>0</v>
      </c>
    </row>
    <row r="226" spans="1:53" x14ac:dyDescent="0.25">
      <c r="A226" t="str">
        <f t="shared" si="49"/>
        <v>19948</v>
      </c>
      <c r="B226">
        <f t="shared" si="52"/>
        <v>1994</v>
      </c>
      <c r="C226">
        <f t="shared" si="53"/>
        <v>8</v>
      </c>
      <c r="D226">
        <f t="shared" si="59"/>
        <v>221</v>
      </c>
      <c r="E226" s="64">
        <v>5036</v>
      </c>
      <c r="F226" s="64">
        <v>4187</v>
      </c>
      <c r="G226" s="2">
        <f>G222</f>
        <v>0.75</v>
      </c>
      <c r="H226" s="63">
        <v>144.69999999999999</v>
      </c>
      <c r="J226" s="32">
        <f t="shared" si="63"/>
        <v>1.0051896207584829</v>
      </c>
      <c r="K226" s="32">
        <f t="shared" si="64"/>
        <v>1.0045585412667946</v>
      </c>
      <c r="L226" s="63"/>
      <c r="M226" s="63"/>
      <c r="N226" s="63"/>
      <c r="O226"/>
      <c r="P226" s="63"/>
      <c r="Q226" s="63"/>
      <c r="R226" s="63"/>
      <c r="S226"/>
      <c r="T226" s="63"/>
      <c r="U226" s="63"/>
      <c r="V226" s="63"/>
      <c r="X226" s="63"/>
      <c r="Y226" s="63"/>
      <c r="Z226" s="63"/>
      <c r="AA226"/>
      <c r="AB226" s="63"/>
      <c r="AC226" s="63"/>
      <c r="AD226" s="63"/>
      <c r="AN226" s="106" t="str">
        <f t="shared" ca="1" si="60"/>
        <v/>
      </c>
      <c r="AP226" s="106" t="str">
        <f t="shared" ca="1" si="61"/>
        <v/>
      </c>
      <c r="AR226" t="str">
        <f t="shared" si="50"/>
        <v>19948</v>
      </c>
      <c r="AS226">
        <f t="shared" si="62"/>
        <v>221</v>
      </c>
      <c r="AT226">
        <f t="shared" ca="1" si="54"/>
        <v>5036</v>
      </c>
      <c r="AU226">
        <f t="shared" ca="1" si="55"/>
        <v>4187</v>
      </c>
      <c r="AV226">
        <f t="shared" ca="1" si="56"/>
        <v>0.75</v>
      </c>
      <c r="AW226">
        <f t="shared" ca="1" si="57"/>
        <v>144.69999999999999</v>
      </c>
      <c r="AX226">
        <f t="shared" ca="1" si="58"/>
        <v>144.69999999999999</v>
      </c>
      <c r="AY226" s="22">
        <v>34547</v>
      </c>
      <c r="AZ226">
        <v>144.69999999999999</v>
      </c>
      <c r="BA226">
        <f t="shared" ca="1" si="51"/>
        <v>0</v>
      </c>
    </row>
    <row r="227" spans="1:53" x14ac:dyDescent="0.25">
      <c r="A227" t="str">
        <f t="shared" si="49"/>
        <v>19949</v>
      </c>
      <c r="B227">
        <f t="shared" si="52"/>
        <v>1994</v>
      </c>
      <c r="C227">
        <f t="shared" si="53"/>
        <v>9</v>
      </c>
      <c r="D227">
        <f t="shared" si="59"/>
        <v>222</v>
      </c>
      <c r="E227" s="64">
        <v>5036</v>
      </c>
      <c r="F227" s="64">
        <v>4206</v>
      </c>
      <c r="G227" s="2">
        <f>G222</f>
        <v>0.75</v>
      </c>
      <c r="H227" s="63">
        <v>145</v>
      </c>
      <c r="J227" s="32">
        <f t="shared" si="63"/>
        <v>1</v>
      </c>
      <c r="K227" s="32">
        <f t="shared" si="64"/>
        <v>1.0045378552663005</v>
      </c>
      <c r="L227" s="63"/>
      <c r="M227" s="63"/>
      <c r="N227" s="63"/>
      <c r="O227"/>
      <c r="P227" s="63"/>
      <c r="Q227" s="63"/>
      <c r="R227" s="63"/>
      <c r="S227"/>
      <c r="T227" s="63"/>
      <c r="U227" s="63"/>
      <c r="V227" s="63"/>
      <c r="X227" s="63"/>
      <c r="Y227" s="63"/>
      <c r="Z227" s="63"/>
      <c r="AA227"/>
      <c r="AB227" s="63"/>
      <c r="AC227" s="63"/>
      <c r="AD227" s="63"/>
      <c r="AN227" s="106" t="str">
        <f t="shared" ca="1" si="60"/>
        <v/>
      </c>
      <c r="AP227" s="106" t="str">
        <f t="shared" ca="1" si="61"/>
        <v/>
      </c>
      <c r="AR227" t="str">
        <f t="shared" si="50"/>
        <v>19949</v>
      </c>
      <c r="AS227">
        <f t="shared" si="62"/>
        <v>222</v>
      </c>
      <c r="AT227">
        <f t="shared" ca="1" si="54"/>
        <v>5036</v>
      </c>
      <c r="AU227">
        <f t="shared" ca="1" si="55"/>
        <v>4206</v>
      </c>
      <c r="AV227">
        <f t="shared" ca="1" si="56"/>
        <v>0.75</v>
      </c>
      <c r="AW227">
        <f t="shared" ca="1" si="57"/>
        <v>145</v>
      </c>
      <c r="AX227">
        <f t="shared" ca="1" si="58"/>
        <v>145</v>
      </c>
      <c r="AY227" s="22">
        <v>34578</v>
      </c>
      <c r="AZ227">
        <v>145</v>
      </c>
      <c r="BA227">
        <f t="shared" ca="1" si="51"/>
        <v>0</v>
      </c>
    </row>
    <row r="228" spans="1:53" x14ac:dyDescent="0.25">
      <c r="A228" t="str">
        <f t="shared" si="49"/>
        <v>199410</v>
      </c>
      <c r="B228">
        <f t="shared" si="52"/>
        <v>1994</v>
      </c>
      <c r="C228">
        <f t="shared" si="53"/>
        <v>10</v>
      </c>
      <c r="D228">
        <f t="shared" si="59"/>
        <v>223</v>
      </c>
      <c r="E228" s="64">
        <v>5057</v>
      </c>
      <c r="F228" s="64">
        <v>4226</v>
      </c>
      <c r="G228" s="2">
        <f>G222</f>
        <v>0.75</v>
      </c>
      <c r="H228" s="63">
        <v>145.19999999999999</v>
      </c>
      <c r="J228" s="32">
        <f t="shared" si="63"/>
        <v>1.0041699761715648</v>
      </c>
      <c r="K228" s="32">
        <f t="shared" si="64"/>
        <v>1.0047551117451261</v>
      </c>
      <c r="L228" s="63"/>
      <c r="M228" s="63"/>
      <c r="N228" s="63"/>
      <c r="O228"/>
      <c r="P228" s="63"/>
      <c r="Q228" s="63"/>
      <c r="R228" s="63"/>
      <c r="S228"/>
      <c r="T228" s="63"/>
      <c r="U228" s="63"/>
      <c r="V228" s="63"/>
      <c r="X228" s="63"/>
      <c r="Y228" s="63"/>
      <c r="Z228" s="63"/>
      <c r="AA228"/>
      <c r="AB228" s="63"/>
      <c r="AC228" s="63"/>
      <c r="AD228" s="63"/>
      <c r="AN228" s="106" t="str">
        <f t="shared" ca="1" si="60"/>
        <v/>
      </c>
      <c r="AP228" s="106" t="str">
        <f t="shared" ca="1" si="61"/>
        <v/>
      </c>
      <c r="AR228" t="str">
        <f t="shared" si="50"/>
        <v>199410</v>
      </c>
      <c r="AS228">
        <f t="shared" si="62"/>
        <v>223</v>
      </c>
      <c r="AT228">
        <f t="shared" ca="1" si="54"/>
        <v>5057</v>
      </c>
      <c r="AU228">
        <f t="shared" ca="1" si="55"/>
        <v>4226</v>
      </c>
      <c r="AV228">
        <f t="shared" ca="1" si="56"/>
        <v>0.75</v>
      </c>
      <c r="AW228">
        <f t="shared" ca="1" si="57"/>
        <v>145.19999999999999</v>
      </c>
      <c r="AX228">
        <f t="shared" ca="1" si="58"/>
        <v>145.19999999999999</v>
      </c>
      <c r="AY228" s="22">
        <v>34608</v>
      </c>
      <c r="AZ228">
        <v>145.19999999999999</v>
      </c>
      <c r="BA228">
        <f t="shared" ca="1" si="51"/>
        <v>0</v>
      </c>
    </row>
    <row r="229" spans="1:53" x14ac:dyDescent="0.25">
      <c r="A229" t="str">
        <f t="shared" si="49"/>
        <v>199411</v>
      </c>
      <c r="B229">
        <f t="shared" si="52"/>
        <v>1994</v>
      </c>
      <c r="C229">
        <f t="shared" si="53"/>
        <v>11</v>
      </c>
      <c r="D229">
        <f t="shared" si="59"/>
        <v>224</v>
      </c>
      <c r="E229" s="64">
        <v>5067</v>
      </c>
      <c r="F229" s="64">
        <v>4246</v>
      </c>
      <c r="G229" s="2">
        <f>G222</f>
        <v>0.75</v>
      </c>
      <c r="H229" s="63">
        <v>145.30000000000001</v>
      </c>
      <c r="J229" s="32">
        <f t="shared" si="63"/>
        <v>1.0019774569903104</v>
      </c>
      <c r="K229" s="32">
        <f t="shared" si="64"/>
        <v>1.0047326076668244</v>
      </c>
      <c r="L229" s="63"/>
      <c r="M229" s="63"/>
      <c r="N229" s="63"/>
      <c r="O229"/>
      <c r="P229" s="63"/>
      <c r="Q229" s="63"/>
      <c r="R229" s="63"/>
      <c r="S229"/>
      <c r="T229" s="63"/>
      <c r="U229" s="63"/>
      <c r="V229" s="63"/>
      <c r="X229" s="63"/>
      <c r="Y229" s="63"/>
      <c r="Z229" s="63"/>
      <c r="AA229"/>
      <c r="AB229" s="63"/>
      <c r="AC229" s="63"/>
      <c r="AD229" s="63"/>
      <c r="AN229" s="106" t="str">
        <f t="shared" ca="1" si="60"/>
        <v/>
      </c>
      <c r="AP229" s="106" t="str">
        <f t="shared" ca="1" si="61"/>
        <v/>
      </c>
      <c r="AR229" t="str">
        <f t="shared" si="50"/>
        <v>199411</v>
      </c>
      <c r="AS229">
        <f t="shared" si="62"/>
        <v>224</v>
      </c>
      <c r="AT229">
        <f t="shared" ca="1" si="54"/>
        <v>5067</v>
      </c>
      <c r="AU229">
        <f t="shared" ca="1" si="55"/>
        <v>4246</v>
      </c>
      <c r="AV229">
        <f t="shared" ca="1" si="56"/>
        <v>0.75</v>
      </c>
      <c r="AW229">
        <f t="shared" ca="1" si="57"/>
        <v>145.30000000000001</v>
      </c>
      <c r="AX229">
        <f t="shared" ca="1" si="58"/>
        <v>145.30000000000001</v>
      </c>
      <c r="AY229" s="22">
        <v>34639</v>
      </c>
      <c r="AZ229">
        <v>145.30000000000001</v>
      </c>
      <c r="BA229">
        <f t="shared" ca="1" si="51"/>
        <v>0</v>
      </c>
    </row>
    <row r="230" spans="1:53" x14ac:dyDescent="0.25">
      <c r="A230" t="str">
        <f t="shared" si="49"/>
        <v>199412</v>
      </c>
      <c r="B230">
        <f t="shared" si="52"/>
        <v>1994</v>
      </c>
      <c r="C230">
        <f t="shared" si="53"/>
        <v>12</v>
      </c>
      <c r="D230">
        <f t="shared" si="59"/>
        <v>225</v>
      </c>
      <c r="E230" s="64">
        <v>5082</v>
      </c>
      <c r="F230" s="64">
        <v>4266</v>
      </c>
      <c r="G230" s="2">
        <f>G222</f>
        <v>0.75</v>
      </c>
      <c r="H230" s="63">
        <v>146</v>
      </c>
      <c r="J230" s="32">
        <f t="shared" si="63"/>
        <v>1.0029603315571345</v>
      </c>
      <c r="K230" s="32">
        <f t="shared" si="64"/>
        <v>1.0047103155911445</v>
      </c>
      <c r="L230" s="63"/>
      <c r="M230" s="63"/>
      <c r="N230" s="63"/>
      <c r="O230"/>
      <c r="P230" s="63"/>
      <c r="Q230" s="63"/>
      <c r="R230" s="63"/>
      <c r="S230"/>
      <c r="T230" s="63"/>
      <c r="U230" s="63"/>
      <c r="V230" s="63"/>
      <c r="X230" s="63"/>
      <c r="Y230" s="63"/>
      <c r="Z230" s="63"/>
      <c r="AA230"/>
      <c r="AB230" s="63"/>
      <c r="AC230" s="63"/>
      <c r="AD230" s="63"/>
      <c r="AN230" s="106" t="str">
        <f t="shared" ca="1" si="60"/>
        <v/>
      </c>
      <c r="AP230" s="106" t="str">
        <f t="shared" ca="1" si="61"/>
        <v/>
      </c>
      <c r="AR230" t="str">
        <f t="shared" si="50"/>
        <v>199412</v>
      </c>
      <c r="AS230">
        <f t="shared" si="62"/>
        <v>225</v>
      </c>
      <c r="AT230">
        <f t="shared" ca="1" si="54"/>
        <v>5082</v>
      </c>
      <c r="AU230">
        <f t="shared" ca="1" si="55"/>
        <v>4266</v>
      </c>
      <c r="AV230">
        <f t="shared" ca="1" si="56"/>
        <v>0.75</v>
      </c>
      <c r="AW230">
        <f t="shared" ca="1" si="57"/>
        <v>146</v>
      </c>
      <c r="AX230">
        <f t="shared" ca="1" si="58"/>
        <v>146</v>
      </c>
      <c r="AY230" s="22">
        <v>34669</v>
      </c>
      <c r="AZ230">
        <v>146</v>
      </c>
      <c r="BA230">
        <f t="shared" ca="1" si="51"/>
        <v>0</v>
      </c>
    </row>
    <row r="231" spans="1:53" x14ac:dyDescent="0.25">
      <c r="A231" t="str">
        <f t="shared" si="49"/>
        <v>19951</v>
      </c>
      <c r="B231">
        <f t="shared" si="52"/>
        <v>1995</v>
      </c>
      <c r="C231">
        <f t="shared" si="53"/>
        <v>1</v>
      </c>
      <c r="D231">
        <f t="shared" si="59"/>
        <v>226</v>
      </c>
      <c r="E231" s="64">
        <v>5093</v>
      </c>
      <c r="F231" s="64">
        <v>4287</v>
      </c>
      <c r="G231" s="2">
        <f>G222</f>
        <v>0.75</v>
      </c>
      <c r="H231" s="63">
        <v>146</v>
      </c>
      <c r="J231" s="32">
        <f t="shared" si="63"/>
        <v>1.0021645021645023</v>
      </c>
      <c r="K231" s="32">
        <f t="shared" si="64"/>
        <v>1.0049226441631505</v>
      </c>
      <c r="L231" s="63"/>
      <c r="M231" s="63"/>
      <c r="N231" s="63"/>
      <c r="O231"/>
      <c r="P231" s="63"/>
      <c r="Q231" s="63"/>
      <c r="R231" s="63"/>
      <c r="S231"/>
      <c r="T231" s="63"/>
      <c r="U231" s="63"/>
      <c r="V231" s="63"/>
      <c r="X231" s="63"/>
      <c r="Y231" s="63"/>
      <c r="Z231" s="63"/>
      <c r="AA231"/>
      <c r="AB231" s="63"/>
      <c r="AC231" s="63"/>
      <c r="AD231" s="63"/>
      <c r="AN231" s="106" t="str">
        <f t="shared" ca="1" si="60"/>
        <v/>
      </c>
      <c r="AP231" s="106" t="str">
        <f t="shared" ca="1" si="61"/>
        <v/>
      </c>
      <c r="AR231" t="str">
        <f t="shared" si="50"/>
        <v>19951</v>
      </c>
      <c r="AS231">
        <f t="shared" si="62"/>
        <v>226</v>
      </c>
      <c r="AT231">
        <f t="shared" ca="1" si="54"/>
        <v>5093</v>
      </c>
      <c r="AU231">
        <f t="shared" ca="1" si="55"/>
        <v>4287</v>
      </c>
      <c r="AV231">
        <f t="shared" ca="1" si="56"/>
        <v>0.75</v>
      </c>
      <c r="AW231">
        <f t="shared" ca="1" si="57"/>
        <v>146</v>
      </c>
      <c r="AX231">
        <f t="shared" ca="1" si="58"/>
        <v>146</v>
      </c>
      <c r="AY231" s="22">
        <v>34700</v>
      </c>
      <c r="AZ231">
        <v>146</v>
      </c>
      <c r="BA231">
        <f t="shared" ca="1" si="51"/>
        <v>0</v>
      </c>
    </row>
    <row r="232" spans="1:53" x14ac:dyDescent="0.25">
      <c r="A232" t="str">
        <f t="shared" si="49"/>
        <v>19952</v>
      </c>
      <c r="B232">
        <f t="shared" si="52"/>
        <v>1995</v>
      </c>
      <c r="C232">
        <f t="shared" si="53"/>
        <v>2</v>
      </c>
      <c r="D232">
        <f t="shared" si="59"/>
        <v>227</v>
      </c>
      <c r="E232" s="64">
        <v>5103</v>
      </c>
      <c r="F232" s="64">
        <v>4306</v>
      </c>
      <c r="G232" s="2">
        <f>G222</f>
        <v>0.75</v>
      </c>
      <c r="H232" s="63">
        <v>146.9</v>
      </c>
      <c r="J232" s="32">
        <f t="shared" si="63"/>
        <v>1.0019634792852936</v>
      </c>
      <c r="K232" s="32">
        <f t="shared" si="64"/>
        <v>1.0044320037322136</v>
      </c>
      <c r="L232" s="63"/>
      <c r="M232" s="63"/>
      <c r="N232" s="63"/>
      <c r="O232"/>
      <c r="P232" s="63"/>
      <c r="Q232" s="63"/>
      <c r="R232" s="63"/>
      <c r="S232"/>
      <c r="T232" s="63"/>
      <c r="U232" s="63"/>
      <c r="V232" s="63"/>
      <c r="X232" s="63"/>
      <c r="Y232" s="63"/>
      <c r="Z232" s="63"/>
      <c r="AA232"/>
      <c r="AB232" s="63"/>
      <c r="AC232" s="63"/>
      <c r="AD232" s="63"/>
      <c r="AN232" s="106" t="str">
        <f t="shared" ca="1" si="60"/>
        <v/>
      </c>
      <c r="AP232" s="106" t="str">
        <f t="shared" ca="1" si="61"/>
        <v/>
      </c>
      <c r="AR232" t="str">
        <f t="shared" si="50"/>
        <v>19952</v>
      </c>
      <c r="AS232">
        <f t="shared" si="62"/>
        <v>227</v>
      </c>
      <c r="AT232">
        <f t="shared" ca="1" si="54"/>
        <v>5103</v>
      </c>
      <c r="AU232">
        <f t="shared" ca="1" si="55"/>
        <v>4306</v>
      </c>
      <c r="AV232">
        <f t="shared" ca="1" si="56"/>
        <v>0.75</v>
      </c>
      <c r="AW232">
        <f t="shared" ca="1" si="57"/>
        <v>146.9</v>
      </c>
      <c r="AX232">
        <f t="shared" ca="1" si="58"/>
        <v>146.9</v>
      </c>
      <c r="AY232" s="22">
        <v>34731</v>
      </c>
      <c r="AZ232">
        <v>146.9</v>
      </c>
      <c r="BA232">
        <f t="shared" ca="1" si="51"/>
        <v>0</v>
      </c>
    </row>
    <row r="233" spans="1:53" x14ac:dyDescent="0.25">
      <c r="A233" t="str">
        <f t="shared" si="49"/>
        <v>19953</v>
      </c>
      <c r="B233">
        <f t="shared" si="52"/>
        <v>1995</v>
      </c>
      <c r="C233">
        <f t="shared" si="53"/>
        <v>3</v>
      </c>
      <c r="D233">
        <f t="shared" si="59"/>
        <v>228</v>
      </c>
      <c r="E233" s="64">
        <v>5129</v>
      </c>
      <c r="F233" s="64">
        <v>4326</v>
      </c>
      <c r="G233" s="2">
        <f>G222</f>
        <v>0.75</v>
      </c>
      <c r="H233" s="63">
        <v>147.5</v>
      </c>
      <c r="J233" s="32">
        <f t="shared" si="63"/>
        <v>1.0050950421320792</v>
      </c>
      <c r="K233" s="32">
        <f t="shared" si="64"/>
        <v>1.004644681839294</v>
      </c>
      <c r="L233" s="63"/>
      <c r="M233" s="63"/>
      <c r="N233" s="63"/>
      <c r="O233"/>
      <c r="P233" s="63"/>
      <c r="Q233" s="63"/>
      <c r="R233" s="63"/>
      <c r="S233"/>
      <c r="T233" s="63"/>
      <c r="U233" s="63"/>
      <c r="V233" s="63"/>
      <c r="X233" s="63"/>
      <c r="Y233" s="63"/>
      <c r="Z233" s="63"/>
      <c r="AA233"/>
      <c r="AB233" s="63"/>
      <c r="AC233" s="63"/>
      <c r="AD233" s="63"/>
      <c r="AN233" s="106" t="str">
        <f t="shared" ca="1" si="60"/>
        <v/>
      </c>
      <c r="AP233" s="106" t="str">
        <f t="shared" ca="1" si="61"/>
        <v/>
      </c>
      <c r="AR233" t="str">
        <f t="shared" si="50"/>
        <v>19953</v>
      </c>
      <c r="AS233">
        <f t="shared" si="62"/>
        <v>228</v>
      </c>
      <c r="AT233">
        <f t="shared" ca="1" si="54"/>
        <v>5129</v>
      </c>
      <c r="AU233">
        <f t="shared" ca="1" si="55"/>
        <v>4326</v>
      </c>
      <c r="AV233">
        <f t="shared" ca="1" si="56"/>
        <v>0.75</v>
      </c>
      <c r="AW233">
        <f t="shared" ca="1" si="57"/>
        <v>147.5</v>
      </c>
      <c r="AX233">
        <f t="shared" ca="1" si="58"/>
        <v>147.5</v>
      </c>
      <c r="AY233" s="22">
        <v>34759</v>
      </c>
      <c r="AZ233">
        <v>147.5</v>
      </c>
      <c r="BA233">
        <f t="shared" ca="1" si="51"/>
        <v>0</v>
      </c>
    </row>
    <row r="234" spans="1:53" x14ac:dyDescent="0.25">
      <c r="A234" t="str">
        <f t="shared" si="49"/>
        <v>19954</v>
      </c>
      <c r="B234">
        <f t="shared" si="52"/>
        <v>1995</v>
      </c>
      <c r="C234">
        <f t="shared" si="53"/>
        <v>4</v>
      </c>
      <c r="D234">
        <f t="shared" si="59"/>
        <v>229</v>
      </c>
      <c r="E234" s="64">
        <v>5129</v>
      </c>
      <c r="F234" s="64">
        <v>4347</v>
      </c>
      <c r="G234" s="2">
        <v>0.75</v>
      </c>
      <c r="H234" s="63">
        <v>149</v>
      </c>
      <c r="J234" s="32">
        <f t="shared" si="63"/>
        <v>1</v>
      </c>
      <c r="K234" s="32">
        <f t="shared" si="64"/>
        <v>1.0048543689320388</v>
      </c>
      <c r="L234" s="63"/>
      <c r="M234" s="63"/>
      <c r="N234" s="63"/>
      <c r="O234"/>
      <c r="P234" s="63"/>
      <c r="Q234" s="63"/>
      <c r="R234" s="63"/>
      <c r="S234"/>
      <c r="T234" s="63"/>
      <c r="U234" s="63"/>
      <c r="V234" s="63"/>
      <c r="X234" s="63"/>
      <c r="Y234" s="63"/>
      <c r="Z234" s="63"/>
      <c r="AA234"/>
      <c r="AB234" s="63"/>
      <c r="AC234" s="63"/>
      <c r="AD234" s="63"/>
      <c r="AN234" s="106" t="str">
        <f t="shared" ca="1" si="60"/>
        <v/>
      </c>
      <c r="AP234" s="106" t="str">
        <f t="shared" ca="1" si="61"/>
        <v/>
      </c>
      <c r="AR234" t="str">
        <f t="shared" si="50"/>
        <v>19954</v>
      </c>
      <c r="AS234">
        <f t="shared" si="62"/>
        <v>229</v>
      </c>
      <c r="AT234">
        <f t="shared" ca="1" si="54"/>
        <v>5129</v>
      </c>
      <c r="AU234">
        <f t="shared" ca="1" si="55"/>
        <v>4347</v>
      </c>
      <c r="AV234">
        <f t="shared" ca="1" si="56"/>
        <v>0.75</v>
      </c>
      <c r="AW234">
        <f t="shared" ca="1" si="57"/>
        <v>149</v>
      </c>
      <c r="AX234">
        <f t="shared" ca="1" si="58"/>
        <v>149</v>
      </c>
      <c r="AY234" s="22">
        <v>34790</v>
      </c>
      <c r="AZ234">
        <v>149</v>
      </c>
      <c r="BA234">
        <f t="shared" ca="1" si="51"/>
        <v>0</v>
      </c>
    </row>
    <row r="235" spans="1:53" x14ac:dyDescent="0.25">
      <c r="A235" t="str">
        <f t="shared" si="49"/>
        <v>19955</v>
      </c>
      <c r="B235">
        <f t="shared" si="52"/>
        <v>1995</v>
      </c>
      <c r="C235">
        <f t="shared" si="53"/>
        <v>5</v>
      </c>
      <c r="D235">
        <f t="shared" si="59"/>
        <v>230</v>
      </c>
      <c r="E235" s="64">
        <v>5134</v>
      </c>
      <c r="F235" s="64">
        <v>4368</v>
      </c>
      <c r="G235" s="2">
        <f>G234</f>
        <v>0.75</v>
      </c>
      <c r="H235" s="63">
        <v>149.6</v>
      </c>
      <c r="J235" s="32">
        <f t="shared" si="63"/>
        <v>1.0009748488984207</v>
      </c>
      <c r="K235" s="32">
        <f t="shared" si="64"/>
        <v>1.0048309178743962</v>
      </c>
      <c r="L235" s="63"/>
      <c r="M235" s="63"/>
      <c r="N235" s="63"/>
      <c r="O235"/>
      <c r="P235" s="63"/>
      <c r="Q235" s="63"/>
      <c r="R235" s="63"/>
      <c r="S235"/>
      <c r="T235" s="63"/>
      <c r="U235" s="63"/>
      <c r="V235" s="63"/>
      <c r="X235" s="63"/>
      <c r="Y235" s="63"/>
      <c r="Z235" s="63"/>
      <c r="AA235"/>
      <c r="AB235" s="63"/>
      <c r="AC235" s="63"/>
      <c r="AD235" s="63"/>
      <c r="AN235" s="106" t="str">
        <f t="shared" ca="1" si="60"/>
        <v/>
      </c>
      <c r="AP235" s="106" t="str">
        <f t="shared" ca="1" si="61"/>
        <v/>
      </c>
      <c r="AR235" t="str">
        <f t="shared" si="50"/>
        <v>19955</v>
      </c>
      <c r="AS235">
        <f t="shared" si="62"/>
        <v>230</v>
      </c>
      <c r="AT235">
        <f t="shared" ca="1" si="54"/>
        <v>5134</v>
      </c>
      <c r="AU235">
        <f t="shared" ca="1" si="55"/>
        <v>4368</v>
      </c>
      <c r="AV235">
        <f t="shared" ca="1" si="56"/>
        <v>0.75</v>
      </c>
      <c r="AW235">
        <f t="shared" ca="1" si="57"/>
        <v>149.6</v>
      </c>
      <c r="AX235">
        <f t="shared" ca="1" si="58"/>
        <v>149.6</v>
      </c>
      <c r="AY235" s="22">
        <v>34820</v>
      </c>
      <c r="AZ235">
        <v>149.6</v>
      </c>
      <c r="BA235">
        <f t="shared" ca="1" si="51"/>
        <v>0</v>
      </c>
    </row>
    <row r="236" spans="1:53" x14ac:dyDescent="0.25">
      <c r="A236" t="str">
        <f t="shared" si="49"/>
        <v>19956</v>
      </c>
      <c r="B236">
        <f t="shared" si="52"/>
        <v>1995</v>
      </c>
      <c r="C236">
        <f t="shared" si="53"/>
        <v>6</v>
      </c>
      <c r="D236">
        <f t="shared" si="59"/>
        <v>231</v>
      </c>
      <c r="E236" s="64">
        <v>5139</v>
      </c>
      <c r="F236" s="64">
        <v>4388</v>
      </c>
      <c r="G236" s="2">
        <f>G234</f>
        <v>0.75</v>
      </c>
      <c r="H236" s="63">
        <v>149.80000000000001</v>
      </c>
      <c r="J236" s="32">
        <f t="shared" si="63"/>
        <v>1.0009738994935722</v>
      </c>
      <c r="K236" s="32">
        <f t="shared" si="64"/>
        <v>1.0045787545787546</v>
      </c>
      <c r="L236" s="63"/>
      <c r="M236" s="63"/>
      <c r="N236" s="63"/>
      <c r="O236"/>
      <c r="P236" s="63"/>
      <c r="Q236" s="63"/>
      <c r="R236" s="63"/>
      <c r="S236"/>
      <c r="T236" s="63"/>
      <c r="U236" s="63"/>
      <c r="V236" s="63"/>
      <c r="X236" s="63"/>
      <c r="Y236" s="63"/>
      <c r="Z236" s="63"/>
      <c r="AA236"/>
      <c r="AB236" s="63"/>
      <c r="AC236" s="63"/>
      <c r="AD236" s="63"/>
      <c r="AN236" s="106" t="str">
        <f t="shared" ca="1" si="60"/>
        <v/>
      </c>
      <c r="AP236" s="106" t="str">
        <f t="shared" ca="1" si="61"/>
        <v/>
      </c>
      <c r="AR236" t="str">
        <f t="shared" si="50"/>
        <v>19956</v>
      </c>
      <c r="AS236">
        <f t="shared" si="62"/>
        <v>231</v>
      </c>
      <c r="AT236">
        <f t="shared" ca="1" si="54"/>
        <v>5139</v>
      </c>
      <c r="AU236">
        <f t="shared" ca="1" si="55"/>
        <v>4388</v>
      </c>
      <c r="AV236">
        <f t="shared" ca="1" si="56"/>
        <v>0.75</v>
      </c>
      <c r="AW236">
        <f t="shared" ca="1" si="57"/>
        <v>149.80000000000001</v>
      </c>
      <c r="AX236">
        <f t="shared" ca="1" si="58"/>
        <v>149.80000000000001</v>
      </c>
      <c r="AY236" s="22">
        <v>34851</v>
      </c>
      <c r="AZ236">
        <v>149.80000000000001</v>
      </c>
      <c r="BA236">
        <f t="shared" ca="1" si="51"/>
        <v>0</v>
      </c>
    </row>
    <row r="237" spans="1:53" x14ac:dyDescent="0.25">
      <c r="A237" t="str">
        <f t="shared" si="49"/>
        <v>19957</v>
      </c>
      <c r="B237">
        <f t="shared" si="52"/>
        <v>1995</v>
      </c>
      <c r="C237">
        <f t="shared" si="53"/>
        <v>7</v>
      </c>
      <c r="D237">
        <f t="shared" si="59"/>
        <v>232</v>
      </c>
      <c r="E237" s="64">
        <v>5149</v>
      </c>
      <c r="F237" s="64">
        <v>4409</v>
      </c>
      <c r="G237" s="2">
        <f>G234</f>
        <v>0.75</v>
      </c>
      <c r="H237" s="63">
        <v>149.1</v>
      </c>
      <c r="J237" s="32">
        <f t="shared" si="63"/>
        <v>1.0019459038723486</v>
      </c>
      <c r="K237" s="32">
        <f t="shared" si="64"/>
        <v>1.0047857793983592</v>
      </c>
      <c r="L237" s="63"/>
      <c r="M237" s="63"/>
      <c r="N237" s="63"/>
      <c r="O237"/>
      <c r="P237" s="63"/>
      <c r="Q237" s="63"/>
      <c r="R237" s="63"/>
      <c r="S237"/>
      <c r="T237" s="63"/>
      <c r="U237" s="63"/>
      <c r="V237" s="63"/>
      <c r="X237" s="63"/>
      <c r="Y237" s="63"/>
      <c r="Z237" s="63"/>
      <c r="AA237"/>
      <c r="AB237" s="63"/>
      <c r="AC237" s="63"/>
      <c r="AD237" s="63"/>
      <c r="AN237" s="106" t="str">
        <f t="shared" ca="1" si="60"/>
        <v/>
      </c>
      <c r="AP237" s="106" t="str">
        <f t="shared" ca="1" si="61"/>
        <v/>
      </c>
      <c r="AR237" t="str">
        <f t="shared" si="50"/>
        <v>19957</v>
      </c>
      <c r="AS237">
        <f t="shared" si="62"/>
        <v>232</v>
      </c>
      <c r="AT237">
        <f t="shared" ca="1" si="54"/>
        <v>5149</v>
      </c>
      <c r="AU237">
        <f t="shared" ca="1" si="55"/>
        <v>4409</v>
      </c>
      <c r="AV237">
        <f t="shared" ca="1" si="56"/>
        <v>0.75</v>
      </c>
      <c r="AW237">
        <f t="shared" ca="1" si="57"/>
        <v>149.1</v>
      </c>
      <c r="AX237">
        <f t="shared" ca="1" si="58"/>
        <v>149.1</v>
      </c>
      <c r="AY237" s="22">
        <v>34881</v>
      </c>
      <c r="AZ237">
        <v>149.1</v>
      </c>
      <c r="BA237">
        <f t="shared" ca="1" si="51"/>
        <v>0</v>
      </c>
    </row>
    <row r="238" spans="1:53" x14ac:dyDescent="0.25">
      <c r="A238" t="str">
        <f t="shared" si="49"/>
        <v>19958</v>
      </c>
      <c r="B238">
        <f t="shared" si="52"/>
        <v>1995</v>
      </c>
      <c r="C238">
        <f t="shared" si="53"/>
        <v>8</v>
      </c>
      <c r="D238">
        <f t="shared" si="59"/>
        <v>233</v>
      </c>
      <c r="E238" s="64">
        <v>5160</v>
      </c>
      <c r="F238" s="64">
        <v>4431</v>
      </c>
      <c r="G238" s="2">
        <f>G234</f>
        <v>0.75</v>
      </c>
      <c r="H238" s="63">
        <v>149.9</v>
      </c>
      <c r="J238" s="32">
        <f t="shared" si="63"/>
        <v>1.0021363371528451</v>
      </c>
      <c r="K238" s="32">
        <f t="shared" si="64"/>
        <v>1.0049897936039918</v>
      </c>
      <c r="L238" s="63"/>
      <c r="M238" s="63"/>
      <c r="N238" s="63"/>
      <c r="O238"/>
      <c r="P238" s="63"/>
      <c r="Q238" s="63"/>
      <c r="R238" s="63"/>
      <c r="S238"/>
      <c r="T238" s="63"/>
      <c r="U238" s="63"/>
      <c r="V238" s="63"/>
      <c r="X238" s="63"/>
      <c r="Y238" s="63"/>
      <c r="Z238" s="63"/>
      <c r="AA238"/>
      <c r="AB238" s="63"/>
      <c r="AC238" s="63"/>
      <c r="AD238" s="63"/>
      <c r="AN238" s="106" t="str">
        <f t="shared" ca="1" si="60"/>
        <v/>
      </c>
      <c r="AP238" s="106" t="str">
        <f t="shared" ca="1" si="61"/>
        <v/>
      </c>
      <c r="AR238" t="str">
        <f t="shared" si="50"/>
        <v>19958</v>
      </c>
      <c r="AS238">
        <f t="shared" si="62"/>
        <v>233</v>
      </c>
      <c r="AT238">
        <f t="shared" ca="1" si="54"/>
        <v>5160</v>
      </c>
      <c r="AU238">
        <f t="shared" ca="1" si="55"/>
        <v>4431</v>
      </c>
      <c r="AV238">
        <f t="shared" ca="1" si="56"/>
        <v>0.75</v>
      </c>
      <c r="AW238">
        <f t="shared" ca="1" si="57"/>
        <v>149.9</v>
      </c>
      <c r="AX238">
        <f t="shared" ca="1" si="58"/>
        <v>149.9</v>
      </c>
      <c r="AY238" s="22">
        <v>34912</v>
      </c>
      <c r="AZ238">
        <v>149.9</v>
      </c>
      <c r="BA238">
        <f t="shared" ca="1" si="51"/>
        <v>0</v>
      </c>
    </row>
    <row r="239" spans="1:53" x14ac:dyDescent="0.25">
      <c r="A239" t="str">
        <f t="shared" si="49"/>
        <v>19959</v>
      </c>
      <c r="B239">
        <f t="shared" si="52"/>
        <v>1995</v>
      </c>
      <c r="C239">
        <f t="shared" si="53"/>
        <v>9</v>
      </c>
      <c r="D239">
        <f t="shared" si="59"/>
        <v>234</v>
      </c>
      <c r="E239" s="64">
        <v>5186</v>
      </c>
      <c r="F239" s="64">
        <v>4451</v>
      </c>
      <c r="G239" s="2">
        <f>G234</f>
        <v>0.75</v>
      </c>
      <c r="H239" s="63">
        <v>150.6</v>
      </c>
      <c r="J239" s="32">
        <f t="shared" si="63"/>
        <v>1.0050387596899224</v>
      </c>
      <c r="K239" s="32">
        <f t="shared" si="64"/>
        <v>1.0045136538027533</v>
      </c>
      <c r="L239" s="63"/>
      <c r="M239" s="63"/>
      <c r="N239" s="63"/>
      <c r="O239"/>
      <c r="P239" s="63"/>
      <c r="Q239" s="63"/>
      <c r="R239" s="63"/>
      <c r="S239"/>
      <c r="T239" s="63"/>
      <c r="U239" s="63"/>
      <c r="V239" s="63"/>
      <c r="X239" s="63"/>
      <c r="Y239" s="63"/>
      <c r="Z239" s="63"/>
      <c r="AA239"/>
      <c r="AB239" s="63"/>
      <c r="AC239" s="63"/>
      <c r="AD239" s="63"/>
      <c r="AN239" s="106" t="str">
        <f t="shared" ca="1" si="60"/>
        <v/>
      </c>
      <c r="AP239" s="106" t="str">
        <f t="shared" ca="1" si="61"/>
        <v/>
      </c>
      <c r="AR239" t="str">
        <f t="shared" si="50"/>
        <v>19959</v>
      </c>
      <c r="AS239">
        <f t="shared" si="62"/>
        <v>234</v>
      </c>
      <c r="AT239">
        <f t="shared" ca="1" si="54"/>
        <v>5186</v>
      </c>
      <c r="AU239">
        <f t="shared" ca="1" si="55"/>
        <v>4451</v>
      </c>
      <c r="AV239">
        <f t="shared" ca="1" si="56"/>
        <v>0.75</v>
      </c>
      <c r="AW239">
        <f t="shared" ca="1" si="57"/>
        <v>150.6</v>
      </c>
      <c r="AX239">
        <f t="shared" ca="1" si="58"/>
        <v>150.6</v>
      </c>
      <c r="AY239" s="22">
        <v>34943</v>
      </c>
      <c r="AZ239">
        <v>150.6</v>
      </c>
      <c r="BA239">
        <f t="shared" ca="1" si="51"/>
        <v>0</v>
      </c>
    </row>
    <row r="240" spans="1:53" x14ac:dyDescent="0.25">
      <c r="A240" t="str">
        <f t="shared" si="49"/>
        <v>199510</v>
      </c>
      <c r="B240">
        <f t="shared" si="52"/>
        <v>1995</v>
      </c>
      <c r="C240">
        <f t="shared" si="53"/>
        <v>10</v>
      </c>
      <c r="D240">
        <f t="shared" si="59"/>
        <v>235</v>
      </c>
      <c r="E240" s="64">
        <v>5206</v>
      </c>
      <c r="F240" s="64">
        <v>4473</v>
      </c>
      <c r="G240" s="2">
        <f>G234</f>
        <v>0.75</v>
      </c>
      <c r="H240" s="63">
        <v>149.80000000000001</v>
      </c>
      <c r="J240" s="32">
        <f t="shared" si="63"/>
        <v>1.0038565368299268</v>
      </c>
      <c r="K240" s="32">
        <f t="shared" si="64"/>
        <v>1.0049427095034824</v>
      </c>
      <c r="L240" s="63"/>
      <c r="M240" s="63"/>
      <c r="N240" s="63"/>
      <c r="O240"/>
      <c r="P240" s="63"/>
      <c r="Q240" s="63"/>
      <c r="R240" s="63"/>
      <c r="S240"/>
      <c r="T240" s="63"/>
      <c r="U240" s="63"/>
      <c r="V240" s="63"/>
      <c r="X240" s="63"/>
      <c r="Y240" s="63"/>
      <c r="Z240" s="63"/>
      <c r="AA240"/>
      <c r="AB240" s="63"/>
      <c r="AC240" s="63"/>
      <c r="AD240" s="63"/>
      <c r="AN240" s="106" t="str">
        <f t="shared" ca="1" si="60"/>
        <v/>
      </c>
      <c r="AP240" s="106" t="str">
        <f t="shared" ca="1" si="61"/>
        <v/>
      </c>
      <c r="AR240" t="str">
        <f t="shared" si="50"/>
        <v>199510</v>
      </c>
      <c r="AS240">
        <f t="shared" si="62"/>
        <v>235</v>
      </c>
      <c r="AT240">
        <f t="shared" ca="1" si="54"/>
        <v>5206</v>
      </c>
      <c r="AU240">
        <f t="shared" ca="1" si="55"/>
        <v>4473</v>
      </c>
      <c r="AV240">
        <f t="shared" ca="1" si="56"/>
        <v>0.75</v>
      </c>
      <c r="AW240">
        <f t="shared" ca="1" si="57"/>
        <v>149.80000000000001</v>
      </c>
      <c r="AX240">
        <f t="shared" ca="1" si="58"/>
        <v>149.80000000000001</v>
      </c>
      <c r="AY240" s="22">
        <v>34973</v>
      </c>
      <c r="AZ240">
        <v>149.80000000000001</v>
      </c>
      <c r="BA240">
        <f t="shared" ca="1" si="51"/>
        <v>0</v>
      </c>
    </row>
    <row r="241" spans="1:53" x14ac:dyDescent="0.25">
      <c r="A241" t="str">
        <f t="shared" si="49"/>
        <v>199511</v>
      </c>
      <c r="B241">
        <f t="shared" si="52"/>
        <v>1995</v>
      </c>
      <c r="C241">
        <f t="shared" si="53"/>
        <v>11</v>
      </c>
      <c r="D241">
        <f t="shared" si="59"/>
        <v>236</v>
      </c>
      <c r="E241" s="64">
        <v>5222</v>
      </c>
      <c r="F241" s="64">
        <v>4494</v>
      </c>
      <c r="G241" s="2">
        <f>G234</f>
        <v>0.75</v>
      </c>
      <c r="H241" s="63">
        <v>149.80000000000001</v>
      </c>
      <c r="J241" s="32">
        <f t="shared" si="63"/>
        <v>1.003073376872839</v>
      </c>
      <c r="K241" s="32">
        <f t="shared" si="64"/>
        <v>1.0046948356807512</v>
      </c>
      <c r="L241" s="63"/>
      <c r="M241" s="63"/>
      <c r="N241" s="63"/>
      <c r="O241"/>
      <c r="P241" s="63"/>
      <c r="Q241" s="63"/>
      <c r="R241" s="63"/>
      <c r="S241"/>
      <c r="T241" s="63"/>
      <c r="U241" s="63"/>
      <c r="V241" s="63"/>
      <c r="X241" s="63"/>
      <c r="Y241" s="63"/>
      <c r="Z241" s="63"/>
      <c r="AA241"/>
      <c r="AB241" s="63"/>
      <c r="AC241" s="63"/>
      <c r="AD241" s="63"/>
      <c r="AN241" s="106" t="str">
        <f t="shared" ca="1" si="60"/>
        <v/>
      </c>
      <c r="AP241" s="106" t="str">
        <f t="shared" ca="1" si="61"/>
        <v/>
      </c>
      <c r="AR241" t="str">
        <f t="shared" si="50"/>
        <v>199511</v>
      </c>
      <c r="AS241">
        <f t="shared" si="62"/>
        <v>236</v>
      </c>
      <c r="AT241">
        <f t="shared" ca="1" si="54"/>
        <v>5222</v>
      </c>
      <c r="AU241">
        <f t="shared" ca="1" si="55"/>
        <v>4494</v>
      </c>
      <c r="AV241">
        <f t="shared" ca="1" si="56"/>
        <v>0.75</v>
      </c>
      <c r="AW241">
        <f t="shared" ca="1" si="57"/>
        <v>149.80000000000001</v>
      </c>
      <c r="AX241">
        <f t="shared" ca="1" si="58"/>
        <v>149.80000000000001</v>
      </c>
      <c r="AY241" s="22">
        <v>35004</v>
      </c>
      <c r="AZ241">
        <v>149.80000000000001</v>
      </c>
      <c r="BA241">
        <f t="shared" ca="1" si="51"/>
        <v>0</v>
      </c>
    </row>
    <row r="242" spans="1:53" x14ac:dyDescent="0.25">
      <c r="A242" t="str">
        <f t="shared" si="49"/>
        <v>199512</v>
      </c>
      <c r="B242">
        <f t="shared" si="52"/>
        <v>1995</v>
      </c>
      <c r="C242">
        <f t="shared" si="53"/>
        <v>12</v>
      </c>
      <c r="D242">
        <f t="shared" si="59"/>
        <v>237</v>
      </c>
      <c r="E242" s="64">
        <v>5227</v>
      </c>
      <c r="F242" s="64">
        <v>4516</v>
      </c>
      <c r="G242" s="2">
        <f>G234</f>
        <v>0.75</v>
      </c>
      <c r="H242" s="63">
        <v>150.69999999999999</v>
      </c>
      <c r="J242" s="32">
        <f t="shared" si="63"/>
        <v>1.0009574875526619</v>
      </c>
      <c r="K242" s="32">
        <f t="shared" si="64"/>
        <v>1.0048954161103694</v>
      </c>
      <c r="L242" s="63"/>
      <c r="M242" s="63"/>
      <c r="N242" s="63"/>
      <c r="O242"/>
      <c r="P242" s="63"/>
      <c r="Q242" s="63"/>
      <c r="R242" s="63"/>
      <c r="S242"/>
      <c r="T242" s="63"/>
      <c r="U242" s="63"/>
      <c r="V242" s="63"/>
      <c r="X242" s="63"/>
      <c r="Y242" s="63"/>
      <c r="Z242" s="63"/>
      <c r="AA242"/>
      <c r="AB242" s="63"/>
      <c r="AC242" s="63"/>
      <c r="AD242" s="63"/>
      <c r="AN242" s="106" t="str">
        <f t="shared" ca="1" si="60"/>
        <v/>
      </c>
      <c r="AP242" s="106" t="str">
        <f t="shared" ca="1" si="61"/>
        <v/>
      </c>
      <c r="AR242" t="str">
        <f t="shared" si="50"/>
        <v>199512</v>
      </c>
      <c r="AS242">
        <f t="shared" si="62"/>
        <v>237</v>
      </c>
      <c r="AT242">
        <f t="shared" ca="1" si="54"/>
        <v>5227</v>
      </c>
      <c r="AU242">
        <f t="shared" ca="1" si="55"/>
        <v>4516</v>
      </c>
      <c r="AV242">
        <f t="shared" ca="1" si="56"/>
        <v>0.75</v>
      </c>
      <c r="AW242">
        <f t="shared" ca="1" si="57"/>
        <v>150.69999999999999</v>
      </c>
      <c r="AX242">
        <f t="shared" ca="1" si="58"/>
        <v>150.69999999999999</v>
      </c>
      <c r="AY242" s="22">
        <v>35034</v>
      </c>
      <c r="AZ242">
        <v>150.69999999999999</v>
      </c>
      <c r="BA242">
        <f t="shared" ca="1" si="51"/>
        <v>0</v>
      </c>
    </row>
    <row r="243" spans="1:53" x14ac:dyDescent="0.25">
      <c r="A243" t="str">
        <f t="shared" si="49"/>
        <v>19961</v>
      </c>
      <c r="B243">
        <f t="shared" si="52"/>
        <v>1996</v>
      </c>
      <c r="C243">
        <f t="shared" si="53"/>
        <v>1</v>
      </c>
      <c r="D243">
        <f t="shared" si="59"/>
        <v>238</v>
      </c>
      <c r="E243" s="64">
        <v>5237</v>
      </c>
      <c r="F243" s="64">
        <v>4537</v>
      </c>
      <c r="G243" s="2">
        <f>G234</f>
        <v>0.75</v>
      </c>
      <c r="H243" s="63">
        <v>150.19999999999999</v>
      </c>
      <c r="J243" s="32">
        <f t="shared" si="63"/>
        <v>1.0019131432944328</v>
      </c>
      <c r="K243" s="32">
        <f t="shared" si="64"/>
        <v>1.004650132860939</v>
      </c>
      <c r="L243" s="63"/>
      <c r="M243" s="63"/>
      <c r="N243" s="63"/>
      <c r="O243"/>
      <c r="P243" s="63"/>
      <c r="Q243" s="63"/>
      <c r="R243" s="63"/>
      <c r="S243"/>
      <c r="T243" s="63"/>
      <c r="U243" s="63"/>
      <c r="V243" s="63"/>
      <c r="X243" s="63"/>
      <c r="Y243" s="63"/>
      <c r="Z243" s="63"/>
      <c r="AA243"/>
      <c r="AB243" s="63"/>
      <c r="AC243" s="63"/>
      <c r="AD243" s="63"/>
      <c r="AN243" s="106" t="str">
        <f t="shared" ca="1" si="60"/>
        <v/>
      </c>
      <c r="AP243" s="106" t="str">
        <f t="shared" ca="1" si="61"/>
        <v/>
      </c>
      <c r="AR243" t="str">
        <f t="shared" si="50"/>
        <v>19961</v>
      </c>
      <c r="AS243">
        <f t="shared" si="62"/>
        <v>238</v>
      </c>
      <c r="AT243">
        <f t="shared" ca="1" si="54"/>
        <v>5237</v>
      </c>
      <c r="AU243">
        <f t="shared" ca="1" si="55"/>
        <v>4537</v>
      </c>
      <c r="AV243">
        <f t="shared" ca="1" si="56"/>
        <v>0.75</v>
      </c>
      <c r="AW243">
        <f t="shared" ca="1" si="57"/>
        <v>150.19999999999999</v>
      </c>
      <c r="AX243">
        <f t="shared" ca="1" si="58"/>
        <v>150.19999999999999</v>
      </c>
      <c r="AY243" s="22">
        <v>35065</v>
      </c>
      <c r="AZ243">
        <v>150.19999999999999</v>
      </c>
      <c r="BA243">
        <f t="shared" ca="1" si="51"/>
        <v>0</v>
      </c>
    </row>
    <row r="244" spans="1:53" x14ac:dyDescent="0.25">
      <c r="A244" t="str">
        <f t="shared" si="49"/>
        <v>19962</v>
      </c>
      <c r="B244">
        <f t="shared" si="52"/>
        <v>1996</v>
      </c>
      <c r="C244">
        <f t="shared" si="53"/>
        <v>2</v>
      </c>
      <c r="D244">
        <f t="shared" si="59"/>
        <v>239</v>
      </c>
      <c r="E244" s="64">
        <v>5268</v>
      </c>
      <c r="F244" s="64">
        <v>4556</v>
      </c>
      <c r="G244" s="2">
        <f>G234</f>
        <v>0.75</v>
      </c>
      <c r="H244" s="63">
        <v>150.9</v>
      </c>
      <c r="J244" s="32">
        <f t="shared" si="63"/>
        <v>1.0059194195149894</v>
      </c>
      <c r="K244" s="32">
        <f t="shared" si="64"/>
        <v>1.0041877892880757</v>
      </c>
      <c r="L244" s="63"/>
      <c r="M244" s="63"/>
      <c r="N244" s="63"/>
      <c r="O244"/>
      <c r="P244" s="63"/>
      <c r="Q244" s="63"/>
      <c r="R244" s="63"/>
      <c r="S244"/>
      <c r="T244" s="63"/>
      <c r="U244" s="63"/>
      <c r="V244" s="63"/>
      <c r="X244" s="63"/>
      <c r="Y244" s="63"/>
      <c r="Z244" s="63"/>
      <c r="AA244"/>
      <c r="AB244" s="63"/>
      <c r="AC244" s="63"/>
      <c r="AD244" s="63"/>
      <c r="AN244" s="106" t="str">
        <f t="shared" ca="1" si="60"/>
        <v/>
      </c>
      <c r="AP244" s="106" t="str">
        <f t="shared" ca="1" si="61"/>
        <v/>
      </c>
      <c r="AR244" t="str">
        <f t="shared" si="50"/>
        <v>19962</v>
      </c>
      <c r="AS244">
        <f t="shared" si="62"/>
        <v>239</v>
      </c>
      <c r="AT244">
        <f t="shared" ca="1" si="54"/>
        <v>5268</v>
      </c>
      <c r="AU244">
        <f t="shared" ca="1" si="55"/>
        <v>4556</v>
      </c>
      <c r="AV244">
        <f t="shared" ca="1" si="56"/>
        <v>0.75</v>
      </c>
      <c r="AW244">
        <f t="shared" ca="1" si="57"/>
        <v>150.9</v>
      </c>
      <c r="AX244">
        <f t="shared" ca="1" si="58"/>
        <v>150.9</v>
      </c>
      <c r="AY244" s="22">
        <v>35096</v>
      </c>
      <c r="AZ244">
        <v>150.9</v>
      </c>
      <c r="BA244">
        <f t="shared" ca="1" si="51"/>
        <v>0</v>
      </c>
    </row>
    <row r="245" spans="1:53" x14ac:dyDescent="0.25">
      <c r="A245" t="str">
        <f t="shared" si="49"/>
        <v>19963</v>
      </c>
      <c r="B245">
        <f t="shared" si="52"/>
        <v>1996</v>
      </c>
      <c r="C245">
        <f t="shared" si="53"/>
        <v>3</v>
      </c>
      <c r="D245">
        <f t="shared" si="59"/>
        <v>240</v>
      </c>
      <c r="E245" s="64">
        <v>5268</v>
      </c>
      <c r="F245" s="64">
        <v>4576</v>
      </c>
      <c r="G245" s="2">
        <f>G234</f>
        <v>0.75</v>
      </c>
      <c r="H245" s="63">
        <v>151.5</v>
      </c>
      <c r="J245" s="32">
        <f t="shared" si="63"/>
        <v>1</v>
      </c>
      <c r="K245" s="32">
        <f t="shared" si="64"/>
        <v>1.0043898156277435</v>
      </c>
      <c r="L245" s="63"/>
      <c r="M245" s="63"/>
      <c r="N245" s="63"/>
      <c r="O245"/>
      <c r="P245" s="63"/>
      <c r="Q245" s="63"/>
      <c r="R245" s="63"/>
      <c r="S245"/>
      <c r="T245" s="63"/>
      <c r="U245" s="63"/>
      <c r="V245" s="63"/>
      <c r="X245" s="63"/>
      <c r="Y245" s="63"/>
      <c r="Z245" s="63"/>
      <c r="AA245"/>
      <c r="AB245" s="63"/>
      <c r="AC245" s="63"/>
      <c r="AD245" s="63"/>
      <c r="AN245" s="106" t="str">
        <f t="shared" ca="1" si="60"/>
        <v/>
      </c>
      <c r="AP245" s="106" t="str">
        <f t="shared" ca="1" si="61"/>
        <v/>
      </c>
      <c r="AR245" t="str">
        <f t="shared" si="50"/>
        <v>19963</v>
      </c>
      <c r="AS245">
        <f t="shared" si="62"/>
        <v>240</v>
      </c>
      <c r="AT245">
        <f t="shared" ca="1" si="54"/>
        <v>5268</v>
      </c>
      <c r="AU245">
        <f t="shared" ca="1" si="55"/>
        <v>4576</v>
      </c>
      <c r="AV245">
        <f t="shared" ca="1" si="56"/>
        <v>0.75</v>
      </c>
      <c r="AW245">
        <f t="shared" ca="1" si="57"/>
        <v>151.5</v>
      </c>
      <c r="AX245">
        <f t="shared" ca="1" si="58"/>
        <v>151.5</v>
      </c>
      <c r="AY245" s="22">
        <v>35125</v>
      </c>
      <c r="AZ245">
        <v>151.5</v>
      </c>
      <c r="BA245">
        <f t="shared" ca="1" si="51"/>
        <v>0</v>
      </c>
    </row>
    <row r="246" spans="1:53" x14ac:dyDescent="0.25">
      <c r="A246" t="str">
        <f t="shared" si="49"/>
        <v>19964</v>
      </c>
      <c r="B246">
        <f t="shared" si="52"/>
        <v>1996</v>
      </c>
      <c r="C246">
        <f t="shared" si="53"/>
        <v>4</v>
      </c>
      <c r="D246">
        <f t="shared" si="59"/>
        <v>241</v>
      </c>
      <c r="E246" s="64">
        <v>5299</v>
      </c>
      <c r="F246" s="64">
        <v>4596</v>
      </c>
      <c r="G246" s="2">
        <v>0.76</v>
      </c>
      <c r="H246" s="63">
        <v>152.6</v>
      </c>
      <c r="J246" s="32">
        <f t="shared" si="63"/>
        <v>1.0058845861807137</v>
      </c>
      <c r="K246" s="32">
        <f t="shared" si="64"/>
        <v>1.0043706293706294</v>
      </c>
      <c r="L246" s="63"/>
      <c r="M246" s="63"/>
      <c r="N246" s="63"/>
      <c r="O246"/>
      <c r="P246" s="63"/>
      <c r="Q246" s="63"/>
      <c r="R246" s="63"/>
      <c r="S246"/>
      <c r="T246" s="63"/>
      <c r="U246" s="63"/>
      <c r="V246" s="63"/>
      <c r="X246" s="63"/>
      <c r="Y246" s="63"/>
      <c r="Z246" s="63"/>
      <c r="AA246"/>
      <c r="AB246" s="63"/>
      <c r="AC246" s="63"/>
      <c r="AD246" s="63"/>
      <c r="AN246" s="106" t="str">
        <f t="shared" ca="1" si="60"/>
        <v/>
      </c>
      <c r="AP246" s="106" t="str">
        <f t="shared" ca="1" si="61"/>
        <v/>
      </c>
      <c r="AR246" t="str">
        <f t="shared" si="50"/>
        <v>19964</v>
      </c>
      <c r="AS246">
        <f t="shared" si="62"/>
        <v>241</v>
      </c>
      <c r="AT246">
        <f t="shared" ca="1" si="54"/>
        <v>5299</v>
      </c>
      <c r="AU246">
        <f t="shared" ca="1" si="55"/>
        <v>4596</v>
      </c>
      <c r="AV246">
        <f t="shared" ca="1" si="56"/>
        <v>0.76</v>
      </c>
      <c r="AW246">
        <f t="shared" ca="1" si="57"/>
        <v>152.6</v>
      </c>
      <c r="AX246">
        <f t="shared" ca="1" si="58"/>
        <v>152.6</v>
      </c>
      <c r="AY246" s="22">
        <v>35156</v>
      </c>
      <c r="AZ246">
        <v>152.6</v>
      </c>
      <c r="BA246">
        <f t="shared" ca="1" si="51"/>
        <v>0</v>
      </c>
    </row>
    <row r="247" spans="1:53" x14ac:dyDescent="0.25">
      <c r="A247" t="str">
        <f t="shared" si="49"/>
        <v>19965</v>
      </c>
      <c r="B247">
        <f t="shared" si="52"/>
        <v>1996</v>
      </c>
      <c r="C247">
        <f t="shared" si="53"/>
        <v>5</v>
      </c>
      <c r="D247">
        <f t="shared" si="59"/>
        <v>242</v>
      </c>
      <c r="E247" s="64">
        <v>5299</v>
      </c>
      <c r="F247" s="64">
        <v>4616</v>
      </c>
      <c r="G247" s="2">
        <f>G246</f>
        <v>0.76</v>
      </c>
      <c r="H247" s="63">
        <v>152.9</v>
      </c>
      <c r="J247" s="32">
        <f t="shared" si="63"/>
        <v>1</v>
      </c>
      <c r="K247" s="32">
        <f t="shared" si="64"/>
        <v>1.0043516100957355</v>
      </c>
      <c r="L247" s="63"/>
      <c r="M247" s="63"/>
      <c r="N247" s="63"/>
      <c r="O247"/>
      <c r="P247" s="63"/>
      <c r="Q247" s="63"/>
      <c r="R247" s="63"/>
      <c r="S247"/>
      <c r="T247" s="63"/>
      <c r="U247" s="63"/>
      <c r="V247" s="63"/>
      <c r="X247" s="63"/>
      <c r="Y247" s="63"/>
      <c r="Z247" s="63"/>
      <c r="AA247"/>
      <c r="AB247" s="63"/>
      <c r="AC247" s="63"/>
      <c r="AD247" s="63"/>
      <c r="AN247" s="106" t="str">
        <f t="shared" ca="1" si="60"/>
        <v/>
      </c>
      <c r="AP247" s="106" t="str">
        <f t="shared" ca="1" si="61"/>
        <v/>
      </c>
      <c r="AR247" t="str">
        <f t="shared" si="50"/>
        <v>19965</v>
      </c>
      <c r="AS247">
        <f t="shared" si="62"/>
        <v>242</v>
      </c>
      <c r="AT247">
        <f t="shared" ca="1" si="54"/>
        <v>5299</v>
      </c>
      <c r="AU247">
        <f t="shared" ca="1" si="55"/>
        <v>4616</v>
      </c>
      <c r="AV247">
        <f t="shared" ca="1" si="56"/>
        <v>0.76</v>
      </c>
      <c r="AW247">
        <f t="shared" ca="1" si="57"/>
        <v>152.9</v>
      </c>
      <c r="AX247">
        <f t="shared" ca="1" si="58"/>
        <v>152.9</v>
      </c>
      <c r="AY247" s="22">
        <v>35186</v>
      </c>
      <c r="AZ247">
        <v>152.9</v>
      </c>
      <c r="BA247">
        <f t="shared" ca="1" si="51"/>
        <v>0</v>
      </c>
    </row>
    <row r="248" spans="1:53" x14ac:dyDescent="0.25">
      <c r="A248" t="str">
        <f t="shared" si="49"/>
        <v>19966</v>
      </c>
      <c r="B248">
        <f t="shared" si="52"/>
        <v>1996</v>
      </c>
      <c r="C248">
        <f t="shared" si="53"/>
        <v>6</v>
      </c>
      <c r="D248">
        <f t="shared" si="59"/>
        <v>243</v>
      </c>
      <c r="E248" s="64">
        <v>5325</v>
      </c>
      <c r="F248" s="64">
        <v>4636</v>
      </c>
      <c r="G248" s="2">
        <f>G246</f>
        <v>0.76</v>
      </c>
      <c r="H248" s="63">
        <v>153</v>
      </c>
      <c r="J248" s="32">
        <f t="shared" si="63"/>
        <v>1.0049065861483299</v>
      </c>
      <c r="K248" s="32">
        <f t="shared" si="64"/>
        <v>1.0043327556325823</v>
      </c>
      <c r="L248" s="63"/>
      <c r="M248" s="63"/>
      <c r="N248" s="63"/>
      <c r="O248"/>
      <c r="P248" s="63"/>
      <c r="Q248" s="63"/>
      <c r="R248" s="63"/>
      <c r="S248"/>
      <c r="T248" s="63"/>
      <c r="U248" s="63"/>
      <c r="V248" s="63"/>
      <c r="X248" s="63"/>
      <c r="Y248" s="63"/>
      <c r="Z248" s="63"/>
      <c r="AA248"/>
      <c r="AB248" s="63"/>
      <c r="AC248" s="63"/>
      <c r="AD248" s="63"/>
      <c r="AN248" s="106" t="str">
        <f t="shared" ca="1" si="60"/>
        <v/>
      </c>
      <c r="AP248" s="106" t="str">
        <f t="shared" ca="1" si="61"/>
        <v/>
      </c>
      <c r="AR248" t="str">
        <f t="shared" si="50"/>
        <v>19966</v>
      </c>
      <c r="AS248">
        <f t="shared" si="62"/>
        <v>243</v>
      </c>
      <c r="AT248">
        <f t="shared" ca="1" si="54"/>
        <v>5325</v>
      </c>
      <c r="AU248">
        <f t="shared" ca="1" si="55"/>
        <v>4636</v>
      </c>
      <c r="AV248">
        <f t="shared" ca="1" si="56"/>
        <v>0.76</v>
      </c>
      <c r="AW248">
        <f t="shared" ca="1" si="57"/>
        <v>153</v>
      </c>
      <c r="AX248">
        <f t="shared" ca="1" si="58"/>
        <v>153</v>
      </c>
      <c r="AY248" s="22">
        <v>35217</v>
      </c>
      <c r="AZ248">
        <v>153</v>
      </c>
      <c r="BA248">
        <f t="shared" ca="1" si="51"/>
        <v>0</v>
      </c>
    </row>
    <row r="249" spans="1:53" x14ac:dyDescent="0.25">
      <c r="A249" t="str">
        <f t="shared" si="49"/>
        <v>19967</v>
      </c>
      <c r="B249">
        <f t="shared" si="52"/>
        <v>1996</v>
      </c>
      <c r="C249">
        <f t="shared" si="53"/>
        <v>7</v>
      </c>
      <c r="D249">
        <f t="shared" si="59"/>
        <v>244</v>
      </c>
      <c r="E249" s="64">
        <v>5345</v>
      </c>
      <c r="F249" s="64">
        <v>4657</v>
      </c>
      <c r="G249" s="2">
        <f>G246</f>
        <v>0.76</v>
      </c>
      <c r="H249" s="63">
        <v>152.4</v>
      </c>
      <c r="J249" s="32">
        <f t="shared" si="63"/>
        <v>1.0037558685446009</v>
      </c>
      <c r="K249" s="32">
        <f t="shared" si="64"/>
        <v>1.0045297670405522</v>
      </c>
      <c r="L249" s="63"/>
      <c r="M249" s="63"/>
      <c r="N249" s="63"/>
      <c r="O249"/>
      <c r="P249" s="63"/>
      <c r="Q249" s="63"/>
      <c r="R249" s="63"/>
      <c r="S249"/>
      <c r="T249" s="63"/>
      <c r="U249" s="63"/>
      <c r="V249" s="63"/>
      <c r="X249" s="63"/>
      <c r="Y249" s="63"/>
      <c r="Z249" s="63"/>
      <c r="AA249"/>
      <c r="AB249" s="63"/>
      <c r="AC249" s="63"/>
      <c r="AD249" s="63"/>
      <c r="AN249" s="106" t="str">
        <f t="shared" ca="1" si="60"/>
        <v/>
      </c>
      <c r="AP249" s="106" t="str">
        <f t="shared" ca="1" si="61"/>
        <v/>
      </c>
      <c r="AR249" t="str">
        <f t="shared" si="50"/>
        <v>19967</v>
      </c>
      <c r="AS249">
        <f t="shared" si="62"/>
        <v>244</v>
      </c>
      <c r="AT249">
        <f t="shared" ca="1" si="54"/>
        <v>5345</v>
      </c>
      <c r="AU249">
        <f t="shared" ca="1" si="55"/>
        <v>4657</v>
      </c>
      <c r="AV249">
        <f t="shared" ca="1" si="56"/>
        <v>0.76</v>
      </c>
      <c r="AW249">
        <f t="shared" ca="1" si="57"/>
        <v>152.4</v>
      </c>
      <c r="AX249">
        <f t="shared" ca="1" si="58"/>
        <v>152.4</v>
      </c>
      <c r="AY249" s="22">
        <v>35247</v>
      </c>
      <c r="AZ249">
        <v>152.4</v>
      </c>
      <c r="BA249">
        <f t="shared" ca="1" si="51"/>
        <v>0</v>
      </c>
    </row>
    <row r="250" spans="1:53" x14ac:dyDescent="0.25">
      <c r="A250" t="str">
        <f t="shared" si="49"/>
        <v>19968</v>
      </c>
      <c r="B250">
        <f t="shared" si="52"/>
        <v>1996</v>
      </c>
      <c r="C250">
        <f t="shared" si="53"/>
        <v>8</v>
      </c>
      <c r="D250">
        <f t="shared" si="59"/>
        <v>245</v>
      </c>
      <c r="E250" s="64">
        <v>5361</v>
      </c>
      <c r="F250" s="64">
        <v>4677</v>
      </c>
      <c r="G250" s="2">
        <f>G246</f>
        <v>0.76</v>
      </c>
      <c r="H250" s="63">
        <v>153.1</v>
      </c>
      <c r="J250" s="32">
        <f t="shared" si="63"/>
        <v>1.0029934518241348</v>
      </c>
      <c r="K250" s="32">
        <f t="shared" si="64"/>
        <v>1.0042946102641186</v>
      </c>
      <c r="L250" s="63"/>
      <c r="M250" s="63"/>
      <c r="N250" s="63"/>
      <c r="O250"/>
      <c r="P250" s="63"/>
      <c r="Q250" s="63"/>
      <c r="R250" s="63"/>
      <c r="S250"/>
      <c r="T250" s="63"/>
      <c r="U250" s="63"/>
      <c r="V250" s="63"/>
      <c r="X250" s="63"/>
      <c r="Y250" s="63"/>
      <c r="Z250" s="63"/>
      <c r="AA250"/>
      <c r="AB250" s="63"/>
      <c r="AC250" s="63"/>
      <c r="AD250" s="63"/>
      <c r="AN250" s="106" t="str">
        <f t="shared" ca="1" si="60"/>
        <v/>
      </c>
      <c r="AP250" s="106" t="str">
        <f t="shared" ca="1" si="61"/>
        <v/>
      </c>
      <c r="AR250" t="str">
        <f t="shared" si="50"/>
        <v>19968</v>
      </c>
      <c r="AS250">
        <f t="shared" si="62"/>
        <v>245</v>
      </c>
      <c r="AT250">
        <f t="shared" ca="1" si="54"/>
        <v>5361</v>
      </c>
      <c r="AU250">
        <f t="shared" ca="1" si="55"/>
        <v>4677</v>
      </c>
      <c r="AV250">
        <f t="shared" ca="1" si="56"/>
        <v>0.76</v>
      </c>
      <c r="AW250">
        <f t="shared" ca="1" si="57"/>
        <v>153.1</v>
      </c>
      <c r="AX250">
        <f t="shared" ca="1" si="58"/>
        <v>153.1</v>
      </c>
      <c r="AY250" s="22">
        <v>35278</v>
      </c>
      <c r="AZ250">
        <v>153.1</v>
      </c>
      <c r="BA250">
        <f t="shared" ca="1" si="51"/>
        <v>0</v>
      </c>
    </row>
    <row r="251" spans="1:53" x14ac:dyDescent="0.25">
      <c r="A251" t="str">
        <f t="shared" si="49"/>
        <v>19969</v>
      </c>
      <c r="B251">
        <f t="shared" si="52"/>
        <v>1996</v>
      </c>
      <c r="C251">
        <f t="shared" si="53"/>
        <v>9</v>
      </c>
      <c r="D251">
        <f t="shared" si="59"/>
        <v>246</v>
      </c>
      <c r="E251" s="64">
        <v>5407</v>
      </c>
      <c r="F251" s="64">
        <v>4697</v>
      </c>
      <c r="G251" s="2">
        <f>G246</f>
        <v>0.76</v>
      </c>
      <c r="H251" s="63">
        <v>153.80000000000001</v>
      </c>
      <c r="J251" s="32">
        <f t="shared" si="63"/>
        <v>1.008580488714792</v>
      </c>
      <c r="K251" s="32">
        <f t="shared" si="64"/>
        <v>1.0042762454564893</v>
      </c>
      <c r="L251" s="63"/>
      <c r="M251" s="63"/>
      <c r="N251" s="63"/>
      <c r="O251"/>
      <c r="P251" s="63"/>
      <c r="Q251" s="63"/>
      <c r="R251" s="63"/>
      <c r="S251"/>
      <c r="T251" s="63"/>
      <c r="U251" s="63"/>
      <c r="V251" s="63"/>
      <c r="X251" s="63"/>
      <c r="Y251" s="63"/>
      <c r="Z251" s="63"/>
      <c r="AA251"/>
      <c r="AB251" s="63"/>
      <c r="AC251" s="63"/>
      <c r="AD251" s="63"/>
      <c r="AN251" s="106" t="str">
        <f t="shared" ca="1" si="60"/>
        <v/>
      </c>
      <c r="AP251" s="106" t="str">
        <f t="shared" ca="1" si="61"/>
        <v/>
      </c>
      <c r="AR251" t="str">
        <f t="shared" si="50"/>
        <v>19969</v>
      </c>
      <c r="AS251">
        <f t="shared" si="62"/>
        <v>246</v>
      </c>
      <c r="AT251">
        <f t="shared" ca="1" si="54"/>
        <v>5407</v>
      </c>
      <c r="AU251">
        <f t="shared" ca="1" si="55"/>
        <v>4697</v>
      </c>
      <c r="AV251">
        <f t="shared" ca="1" si="56"/>
        <v>0.76</v>
      </c>
      <c r="AW251">
        <f t="shared" ca="1" si="57"/>
        <v>153.80000000000001</v>
      </c>
      <c r="AX251">
        <f t="shared" ca="1" si="58"/>
        <v>153.80000000000001</v>
      </c>
      <c r="AY251" s="22">
        <v>35309</v>
      </c>
      <c r="AZ251">
        <v>153.80000000000001</v>
      </c>
      <c r="BA251">
        <f t="shared" ca="1" si="51"/>
        <v>0</v>
      </c>
    </row>
    <row r="252" spans="1:53" x14ac:dyDescent="0.25">
      <c r="A252" t="str">
        <f t="shared" si="49"/>
        <v>199610</v>
      </c>
      <c r="B252">
        <f t="shared" si="52"/>
        <v>1996</v>
      </c>
      <c r="C252">
        <f t="shared" si="53"/>
        <v>10</v>
      </c>
      <c r="D252">
        <f t="shared" si="59"/>
        <v>247</v>
      </c>
      <c r="E252" s="64">
        <v>5402</v>
      </c>
      <c r="F252" s="64">
        <v>4718</v>
      </c>
      <c r="G252" s="2">
        <f>G246</f>
        <v>0.76</v>
      </c>
      <c r="H252" s="63">
        <v>153.80000000000001</v>
      </c>
      <c r="J252" s="32">
        <f t="shared" si="63"/>
        <v>0.99907527279452557</v>
      </c>
      <c r="K252" s="32">
        <f t="shared" si="64"/>
        <v>1.0044709388971684</v>
      </c>
      <c r="L252" s="63"/>
      <c r="M252" s="63"/>
      <c r="N252" s="63"/>
      <c r="O252"/>
      <c r="P252" s="63"/>
      <c r="Q252" s="63"/>
      <c r="R252" s="63"/>
      <c r="S252"/>
      <c r="T252" s="63"/>
      <c r="U252" s="63"/>
      <c r="V252" s="63"/>
      <c r="X252" s="63"/>
      <c r="Y252" s="63"/>
      <c r="Z252" s="63"/>
      <c r="AA252"/>
      <c r="AB252" s="63"/>
      <c r="AC252" s="63"/>
      <c r="AD252" s="63"/>
      <c r="AN252" s="106" t="str">
        <f t="shared" ca="1" si="60"/>
        <v/>
      </c>
      <c r="AP252" s="106" t="str">
        <f t="shared" ca="1" si="61"/>
        <v/>
      </c>
      <c r="AR252" t="str">
        <f t="shared" si="50"/>
        <v>199610</v>
      </c>
      <c r="AS252">
        <f t="shared" si="62"/>
        <v>247</v>
      </c>
      <c r="AT252">
        <f t="shared" ca="1" si="54"/>
        <v>5402</v>
      </c>
      <c r="AU252">
        <f t="shared" ca="1" si="55"/>
        <v>4718</v>
      </c>
      <c r="AV252">
        <f t="shared" ca="1" si="56"/>
        <v>0.76</v>
      </c>
      <c r="AW252">
        <f t="shared" ca="1" si="57"/>
        <v>153.80000000000001</v>
      </c>
      <c r="AX252">
        <f t="shared" ca="1" si="58"/>
        <v>153.80000000000001</v>
      </c>
      <c r="AY252" s="22">
        <v>35339</v>
      </c>
      <c r="AZ252">
        <v>153.80000000000001</v>
      </c>
      <c r="BA252">
        <f t="shared" ca="1" si="51"/>
        <v>0</v>
      </c>
    </row>
    <row r="253" spans="1:53" x14ac:dyDescent="0.25">
      <c r="A253" t="str">
        <f t="shared" si="49"/>
        <v>199611</v>
      </c>
      <c r="B253">
        <f t="shared" si="52"/>
        <v>1996</v>
      </c>
      <c r="C253">
        <f t="shared" si="53"/>
        <v>11</v>
      </c>
      <c r="D253">
        <f t="shared" si="59"/>
        <v>248</v>
      </c>
      <c r="E253" s="64">
        <v>5423</v>
      </c>
      <c r="F253" s="64">
        <v>4738</v>
      </c>
      <c r="G253" s="2">
        <f>G246</f>
        <v>0.76</v>
      </c>
      <c r="H253" s="63">
        <v>153.9</v>
      </c>
      <c r="J253" s="32">
        <f t="shared" si="63"/>
        <v>1.0038874490929286</v>
      </c>
      <c r="K253" s="32">
        <f t="shared" si="64"/>
        <v>1.0042390843577786</v>
      </c>
      <c r="L253" s="63"/>
      <c r="M253" s="63"/>
      <c r="N253" s="63"/>
      <c r="O253"/>
      <c r="P253" s="63"/>
      <c r="Q253" s="63"/>
      <c r="R253" s="63"/>
      <c r="S253"/>
      <c r="T253" s="63"/>
      <c r="U253" s="63"/>
      <c r="V253" s="63"/>
      <c r="X253" s="63"/>
      <c r="Y253" s="63"/>
      <c r="Z253" s="63"/>
      <c r="AA253"/>
      <c r="AB253" s="63"/>
      <c r="AC253" s="63"/>
      <c r="AD253" s="63"/>
      <c r="AN253" s="106" t="str">
        <f t="shared" ca="1" si="60"/>
        <v/>
      </c>
      <c r="AP253" s="106" t="str">
        <f t="shared" ca="1" si="61"/>
        <v/>
      </c>
      <c r="AR253" t="str">
        <f t="shared" si="50"/>
        <v>199611</v>
      </c>
      <c r="AS253">
        <f t="shared" si="62"/>
        <v>248</v>
      </c>
      <c r="AT253">
        <f t="shared" ca="1" si="54"/>
        <v>5423</v>
      </c>
      <c r="AU253">
        <f t="shared" ca="1" si="55"/>
        <v>4738</v>
      </c>
      <c r="AV253">
        <f t="shared" ca="1" si="56"/>
        <v>0.76</v>
      </c>
      <c r="AW253">
        <f t="shared" ca="1" si="57"/>
        <v>153.9</v>
      </c>
      <c r="AX253">
        <f t="shared" ca="1" si="58"/>
        <v>153.9</v>
      </c>
      <c r="AY253" s="22">
        <v>35370</v>
      </c>
      <c r="AZ253">
        <v>153.9</v>
      </c>
      <c r="BA253">
        <f t="shared" ca="1" si="51"/>
        <v>0</v>
      </c>
    </row>
    <row r="254" spans="1:53" x14ac:dyDescent="0.25">
      <c r="A254" t="str">
        <f t="shared" si="49"/>
        <v>199612</v>
      </c>
      <c r="B254">
        <f t="shared" si="52"/>
        <v>1996</v>
      </c>
      <c r="C254">
        <f t="shared" si="53"/>
        <v>12</v>
      </c>
      <c r="D254">
        <f t="shared" si="59"/>
        <v>249</v>
      </c>
      <c r="E254" s="64">
        <v>5448</v>
      </c>
      <c r="F254" s="64">
        <v>4759</v>
      </c>
      <c r="G254" s="2">
        <f>G246</f>
        <v>0.76</v>
      </c>
      <c r="H254" s="63">
        <v>154.4</v>
      </c>
      <c r="J254" s="32">
        <f t="shared" si="63"/>
        <v>1.0046099944680067</v>
      </c>
      <c r="K254" s="32">
        <f t="shared" si="64"/>
        <v>1.0044322498944702</v>
      </c>
      <c r="L254" s="63"/>
      <c r="M254" s="63"/>
      <c r="N254" s="63"/>
      <c r="O254"/>
      <c r="P254" s="63"/>
      <c r="Q254" s="63"/>
      <c r="R254" s="63"/>
      <c r="S254"/>
      <c r="T254" s="63"/>
      <c r="U254" s="63"/>
      <c r="V254" s="63"/>
      <c r="X254" s="63"/>
      <c r="Y254" s="63"/>
      <c r="Z254" s="63"/>
      <c r="AA254"/>
      <c r="AB254" s="63"/>
      <c r="AC254" s="63"/>
      <c r="AD254" s="63"/>
      <c r="AN254" s="106" t="str">
        <f t="shared" ca="1" si="60"/>
        <v/>
      </c>
      <c r="AP254" s="106" t="str">
        <f t="shared" ca="1" si="61"/>
        <v/>
      </c>
      <c r="AR254" t="str">
        <f t="shared" si="50"/>
        <v>199612</v>
      </c>
      <c r="AS254">
        <f t="shared" si="62"/>
        <v>249</v>
      </c>
      <c r="AT254">
        <f t="shared" ca="1" si="54"/>
        <v>5448</v>
      </c>
      <c r="AU254">
        <f t="shared" ca="1" si="55"/>
        <v>4759</v>
      </c>
      <c r="AV254">
        <f t="shared" ca="1" si="56"/>
        <v>0.76</v>
      </c>
      <c r="AW254">
        <f t="shared" ca="1" si="57"/>
        <v>154.4</v>
      </c>
      <c r="AX254">
        <f t="shared" ca="1" si="58"/>
        <v>154.4</v>
      </c>
      <c r="AY254" s="22">
        <v>35400</v>
      </c>
      <c r="AZ254">
        <v>154.4</v>
      </c>
      <c r="BA254">
        <f t="shared" ca="1" si="51"/>
        <v>0</v>
      </c>
    </row>
    <row r="255" spans="1:53" x14ac:dyDescent="0.25">
      <c r="A255" t="str">
        <f t="shared" si="49"/>
        <v>19971</v>
      </c>
      <c r="B255">
        <f t="shared" si="52"/>
        <v>1997</v>
      </c>
      <c r="C255">
        <f t="shared" si="53"/>
        <v>1</v>
      </c>
      <c r="D255">
        <f t="shared" si="59"/>
        <v>250</v>
      </c>
      <c r="E255" s="64">
        <v>5464</v>
      </c>
      <c r="F255" s="64">
        <v>4780</v>
      </c>
      <c r="G255" s="2">
        <f>G246</f>
        <v>0.76</v>
      </c>
      <c r="H255" s="63">
        <v>154.4</v>
      </c>
      <c r="J255" s="32">
        <f t="shared" si="63"/>
        <v>1.0029368575624082</v>
      </c>
      <c r="K255" s="32">
        <f t="shared" si="64"/>
        <v>1.0044126917419627</v>
      </c>
      <c r="L255" s="63"/>
      <c r="M255" s="63"/>
      <c r="N255" s="63"/>
      <c r="O255"/>
      <c r="P255" s="63"/>
      <c r="Q255" s="63"/>
      <c r="R255" s="63"/>
      <c r="S255"/>
      <c r="T255" s="63"/>
      <c r="U255" s="63"/>
      <c r="V255" s="63"/>
      <c r="X255" s="63"/>
      <c r="Y255" s="63"/>
      <c r="Z255" s="63"/>
      <c r="AA255"/>
      <c r="AB255" s="63"/>
      <c r="AC255" s="63"/>
      <c r="AD255" s="63"/>
      <c r="AN255" s="106" t="str">
        <f t="shared" ca="1" si="60"/>
        <v/>
      </c>
      <c r="AP255" s="106" t="str">
        <f t="shared" ca="1" si="61"/>
        <v/>
      </c>
      <c r="AR255" t="str">
        <f t="shared" si="50"/>
        <v>19971</v>
      </c>
      <c r="AS255">
        <f t="shared" si="62"/>
        <v>250</v>
      </c>
      <c r="AT255">
        <f t="shared" ca="1" si="54"/>
        <v>5464</v>
      </c>
      <c r="AU255">
        <f t="shared" ca="1" si="55"/>
        <v>4780</v>
      </c>
      <c r="AV255">
        <f t="shared" ca="1" si="56"/>
        <v>0.76</v>
      </c>
      <c r="AW255">
        <f t="shared" ca="1" si="57"/>
        <v>154.4</v>
      </c>
      <c r="AX255">
        <f t="shared" ca="1" si="58"/>
        <v>154.4</v>
      </c>
      <c r="AY255" s="22">
        <v>35431</v>
      </c>
      <c r="AZ255">
        <v>154.4</v>
      </c>
      <c r="BA255">
        <f t="shared" ca="1" si="51"/>
        <v>0</v>
      </c>
    </row>
    <row r="256" spans="1:53" x14ac:dyDescent="0.25">
      <c r="A256" t="str">
        <f t="shared" si="49"/>
        <v>19972</v>
      </c>
      <c r="B256">
        <f t="shared" si="52"/>
        <v>1997</v>
      </c>
      <c r="C256">
        <f t="shared" si="53"/>
        <v>2</v>
      </c>
      <c r="D256">
        <f t="shared" si="59"/>
        <v>251</v>
      </c>
      <c r="E256" s="64">
        <v>5454</v>
      </c>
      <c r="F256" s="64">
        <v>4800</v>
      </c>
      <c r="G256" s="2">
        <f>G246</f>
        <v>0.76</v>
      </c>
      <c r="H256" s="63">
        <v>155</v>
      </c>
      <c r="J256" s="32">
        <f t="shared" si="63"/>
        <v>0.99816983894582723</v>
      </c>
      <c r="K256" s="32">
        <f t="shared" si="64"/>
        <v>1.00418410041841</v>
      </c>
      <c r="L256" s="63"/>
      <c r="M256" s="63"/>
      <c r="N256" s="63"/>
      <c r="O256"/>
      <c r="P256" s="63"/>
      <c r="Q256" s="63"/>
      <c r="R256" s="63"/>
      <c r="S256"/>
      <c r="T256" s="63"/>
      <c r="U256" s="63"/>
      <c r="V256" s="63"/>
      <c r="X256" s="63"/>
      <c r="Y256" s="63"/>
      <c r="Z256" s="63"/>
      <c r="AA256"/>
      <c r="AB256" s="63"/>
      <c r="AC256" s="63"/>
      <c r="AD256" s="63"/>
      <c r="AN256" s="106" t="str">
        <f t="shared" ca="1" si="60"/>
        <v/>
      </c>
      <c r="AP256" s="106" t="str">
        <f t="shared" ca="1" si="61"/>
        <v/>
      </c>
      <c r="AR256" t="str">
        <f t="shared" si="50"/>
        <v>19972</v>
      </c>
      <c r="AS256">
        <f t="shared" si="62"/>
        <v>251</v>
      </c>
      <c r="AT256">
        <f t="shared" ca="1" si="54"/>
        <v>5454</v>
      </c>
      <c r="AU256">
        <f t="shared" ca="1" si="55"/>
        <v>4800</v>
      </c>
      <c r="AV256">
        <f t="shared" ca="1" si="56"/>
        <v>0.76</v>
      </c>
      <c r="AW256">
        <f t="shared" ca="1" si="57"/>
        <v>155</v>
      </c>
      <c r="AX256">
        <f t="shared" ca="1" si="58"/>
        <v>155</v>
      </c>
      <c r="AY256" s="22">
        <v>35462</v>
      </c>
      <c r="AZ256">
        <v>155</v>
      </c>
      <c r="BA256">
        <f t="shared" ca="1" si="51"/>
        <v>0</v>
      </c>
    </row>
    <row r="257" spans="1:53" x14ac:dyDescent="0.25">
      <c r="A257" t="str">
        <f t="shared" si="49"/>
        <v>19973</v>
      </c>
      <c r="B257">
        <f t="shared" si="52"/>
        <v>1997</v>
      </c>
      <c r="C257">
        <f t="shared" si="53"/>
        <v>3</v>
      </c>
      <c r="D257">
        <f t="shared" si="59"/>
        <v>252</v>
      </c>
      <c r="E257" s="64">
        <v>5510</v>
      </c>
      <c r="F257" s="64">
        <v>4821</v>
      </c>
      <c r="G257" s="2">
        <f>G246</f>
        <v>0.76</v>
      </c>
      <c r="H257" s="63">
        <v>155.4</v>
      </c>
      <c r="J257" s="32">
        <f t="shared" si="63"/>
        <v>1.0102676934360102</v>
      </c>
      <c r="K257" s="32">
        <f t="shared" si="64"/>
        <v>1.004375</v>
      </c>
      <c r="L257" s="63"/>
      <c r="M257" s="63"/>
      <c r="N257" s="63"/>
      <c r="O257"/>
      <c r="P257" s="63"/>
      <c r="Q257" s="63"/>
      <c r="R257" s="63"/>
      <c r="S257"/>
      <c r="T257" s="63"/>
      <c r="U257" s="63"/>
      <c r="V257" s="63"/>
      <c r="X257" s="63"/>
      <c r="Y257" s="63"/>
      <c r="Z257" s="63"/>
      <c r="AA257"/>
      <c r="AB257" s="63"/>
      <c r="AC257" s="63"/>
      <c r="AD257" s="63"/>
      <c r="AN257" s="106" t="str">
        <f t="shared" ca="1" si="60"/>
        <v/>
      </c>
      <c r="AP257" s="106" t="str">
        <f t="shared" ca="1" si="61"/>
        <v/>
      </c>
      <c r="AR257" t="str">
        <f t="shared" si="50"/>
        <v>19973</v>
      </c>
      <c r="AS257">
        <f t="shared" si="62"/>
        <v>252</v>
      </c>
      <c r="AT257">
        <f t="shared" ca="1" si="54"/>
        <v>5510</v>
      </c>
      <c r="AU257">
        <f t="shared" ca="1" si="55"/>
        <v>4821</v>
      </c>
      <c r="AV257">
        <f t="shared" ca="1" si="56"/>
        <v>0.76</v>
      </c>
      <c r="AW257">
        <f t="shared" ca="1" si="57"/>
        <v>155.4</v>
      </c>
      <c r="AX257">
        <f t="shared" ca="1" si="58"/>
        <v>155.4</v>
      </c>
      <c r="AY257" s="22">
        <v>35490</v>
      </c>
      <c r="AZ257">
        <v>155.4</v>
      </c>
      <c r="BA257">
        <f t="shared" ca="1" si="51"/>
        <v>0</v>
      </c>
    </row>
    <row r="258" spans="1:53" x14ac:dyDescent="0.25">
      <c r="A258" t="str">
        <f t="shared" si="49"/>
        <v>19974</v>
      </c>
      <c r="B258">
        <f t="shared" si="52"/>
        <v>1997</v>
      </c>
      <c r="C258">
        <f t="shared" si="53"/>
        <v>4</v>
      </c>
      <c r="D258">
        <f t="shared" si="59"/>
        <v>253</v>
      </c>
      <c r="E258" s="64">
        <v>5500</v>
      </c>
      <c r="F258" s="64">
        <v>4841</v>
      </c>
      <c r="G258" s="2">
        <v>0.77</v>
      </c>
      <c r="H258" s="63">
        <v>156.30000000000001</v>
      </c>
      <c r="J258" s="32">
        <f t="shared" si="63"/>
        <v>0.99818511796733211</v>
      </c>
      <c r="K258" s="32">
        <f t="shared" si="64"/>
        <v>1.0041485169052065</v>
      </c>
      <c r="L258" s="63"/>
      <c r="M258" s="63"/>
      <c r="N258" s="63"/>
      <c r="O258"/>
      <c r="P258" s="63"/>
      <c r="Q258" s="63"/>
      <c r="R258" s="63"/>
      <c r="S258"/>
      <c r="T258" s="63"/>
      <c r="U258" s="63"/>
      <c r="V258" s="63"/>
      <c r="X258" s="63"/>
      <c r="Y258" s="63"/>
      <c r="Z258" s="63"/>
      <c r="AA258"/>
      <c r="AB258" s="63"/>
      <c r="AC258" s="63"/>
      <c r="AD258" s="63"/>
      <c r="AN258" s="106" t="str">
        <f t="shared" ca="1" si="60"/>
        <v/>
      </c>
      <c r="AP258" s="106" t="str">
        <f t="shared" ca="1" si="61"/>
        <v/>
      </c>
      <c r="AR258" t="str">
        <f t="shared" si="50"/>
        <v>19974</v>
      </c>
      <c r="AS258">
        <f t="shared" si="62"/>
        <v>253</v>
      </c>
      <c r="AT258">
        <f t="shared" ca="1" si="54"/>
        <v>5500</v>
      </c>
      <c r="AU258">
        <f t="shared" ca="1" si="55"/>
        <v>4841</v>
      </c>
      <c r="AV258">
        <f t="shared" ca="1" si="56"/>
        <v>0.77</v>
      </c>
      <c r="AW258">
        <f t="shared" ca="1" si="57"/>
        <v>156.30000000000001</v>
      </c>
      <c r="AX258">
        <f t="shared" ca="1" si="58"/>
        <v>156.30000000000001</v>
      </c>
      <c r="AY258" s="22">
        <v>35521</v>
      </c>
      <c r="AZ258">
        <v>156.30000000000001</v>
      </c>
      <c r="BA258">
        <f t="shared" ca="1" si="51"/>
        <v>0</v>
      </c>
    </row>
    <row r="259" spans="1:53" x14ac:dyDescent="0.25">
      <c r="A259" t="str">
        <f t="shared" si="49"/>
        <v>19975</v>
      </c>
      <c r="B259">
        <f t="shared" si="52"/>
        <v>1997</v>
      </c>
      <c r="C259">
        <f t="shared" si="53"/>
        <v>5</v>
      </c>
      <c r="D259">
        <f t="shared" si="59"/>
        <v>254</v>
      </c>
      <c r="E259" s="64">
        <v>5515</v>
      </c>
      <c r="F259" s="64">
        <v>4863</v>
      </c>
      <c r="G259" s="2">
        <f>G258</f>
        <v>0.77</v>
      </c>
      <c r="H259" s="63">
        <v>156.9</v>
      </c>
      <c r="J259" s="32">
        <f t="shared" si="63"/>
        <v>1.0027272727272727</v>
      </c>
      <c r="K259" s="32">
        <f t="shared" si="64"/>
        <v>1.0045445155959511</v>
      </c>
      <c r="L259" s="63"/>
      <c r="M259" s="63"/>
      <c r="N259" s="63"/>
      <c r="O259"/>
      <c r="P259" s="63"/>
      <c r="Q259" s="63"/>
      <c r="R259" s="63"/>
      <c r="S259"/>
      <c r="T259" s="63"/>
      <c r="U259" s="63"/>
      <c r="V259" s="63"/>
      <c r="X259" s="63"/>
      <c r="Y259" s="63"/>
      <c r="Z259" s="63"/>
      <c r="AA259"/>
      <c r="AB259" s="63"/>
      <c r="AC259" s="63"/>
      <c r="AD259" s="63"/>
      <c r="AN259" s="106" t="str">
        <f t="shared" ca="1" si="60"/>
        <v/>
      </c>
      <c r="AP259" s="106" t="str">
        <f t="shared" ca="1" si="61"/>
        <v/>
      </c>
      <c r="AR259" t="str">
        <f t="shared" si="50"/>
        <v>19975</v>
      </c>
      <c r="AS259">
        <f t="shared" si="62"/>
        <v>254</v>
      </c>
      <c r="AT259">
        <f t="shared" ca="1" si="54"/>
        <v>5515</v>
      </c>
      <c r="AU259">
        <f t="shared" ca="1" si="55"/>
        <v>4863</v>
      </c>
      <c r="AV259">
        <f t="shared" ca="1" si="56"/>
        <v>0.77</v>
      </c>
      <c r="AW259">
        <f t="shared" ca="1" si="57"/>
        <v>156.9</v>
      </c>
      <c r="AX259">
        <f t="shared" ca="1" si="58"/>
        <v>156.9</v>
      </c>
      <c r="AY259" s="22">
        <v>35551</v>
      </c>
      <c r="AZ259">
        <v>156.9</v>
      </c>
      <c r="BA259">
        <f t="shared" ca="1" si="51"/>
        <v>0</v>
      </c>
    </row>
    <row r="260" spans="1:53" x14ac:dyDescent="0.25">
      <c r="A260" t="str">
        <f t="shared" si="49"/>
        <v>19976</v>
      </c>
      <c r="B260">
        <f t="shared" si="52"/>
        <v>1997</v>
      </c>
      <c r="C260">
        <f t="shared" si="53"/>
        <v>6</v>
      </c>
      <c r="D260">
        <f t="shared" si="59"/>
        <v>255</v>
      </c>
      <c r="E260" s="64">
        <v>5531</v>
      </c>
      <c r="F260" s="64">
        <v>4884</v>
      </c>
      <c r="G260" s="2">
        <f>G258</f>
        <v>0.77</v>
      </c>
      <c r="H260" s="63">
        <v>157.5</v>
      </c>
      <c r="J260" s="32">
        <f t="shared" si="63"/>
        <v>1.0029011786038078</v>
      </c>
      <c r="K260" s="32">
        <f t="shared" si="64"/>
        <v>1.0043183220234424</v>
      </c>
      <c r="L260" s="63"/>
      <c r="M260" s="63"/>
      <c r="N260" s="63"/>
      <c r="O260"/>
      <c r="P260" s="63"/>
      <c r="Q260" s="63"/>
      <c r="R260" s="63"/>
      <c r="S260"/>
      <c r="T260" s="63"/>
      <c r="U260" s="63"/>
      <c r="V260" s="63"/>
      <c r="X260" s="63"/>
      <c r="Y260" s="63"/>
      <c r="Z260" s="63"/>
      <c r="AA260"/>
      <c r="AB260" s="63"/>
      <c r="AC260" s="63"/>
      <c r="AD260" s="63"/>
      <c r="AN260" s="106" t="str">
        <f t="shared" ca="1" si="60"/>
        <v/>
      </c>
      <c r="AP260" s="106" t="str">
        <f t="shared" ca="1" si="61"/>
        <v/>
      </c>
      <c r="AR260" t="str">
        <f t="shared" si="50"/>
        <v>19976</v>
      </c>
      <c r="AS260">
        <f t="shared" si="62"/>
        <v>255</v>
      </c>
      <c r="AT260">
        <f t="shared" ca="1" si="54"/>
        <v>5531</v>
      </c>
      <c r="AU260">
        <f t="shared" ca="1" si="55"/>
        <v>4884</v>
      </c>
      <c r="AV260">
        <f t="shared" ca="1" si="56"/>
        <v>0.77</v>
      </c>
      <c r="AW260">
        <f t="shared" ca="1" si="57"/>
        <v>157.5</v>
      </c>
      <c r="AX260">
        <f t="shared" ca="1" si="58"/>
        <v>157.5</v>
      </c>
      <c r="AY260" s="22">
        <v>35582</v>
      </c>
      <c r="AZ260">
        <v>157.5</v>
      </c>
      <c r="BA260">
        <f t="shared" ca="1" si="51"/>
        <v>0</v>
      </c>
    </row>
    <row r="261" spans="1:53" x14ac:dyDescent="0.25">
      <c r="A261" t="str">
        <f t="shared" si="49"/>
        <v>19977</v>
      </c>
      <c r="B261">
        <f t="shared" si="52"/>
        <v>1997</v>
      </c>
      <c r="C261">
        <f t="shared" si="53"/>
        <v>7</v>
      </c>
      <c r="D261">
        <f t="shared" si="59"/>
        <v>256</v>
      </c>
      <c r="E261" s="64">
        <v>5567</v>
      </c>
      <c r="F261" s="64">
        <v>4905</v>
      </c>
      <c r="G261" s="2">
        <f>G258</f>
        <v>0.77</v>
      </c>
      <c r="H261" s="63">
        <v>157.5</v>
      </c>
      <c r="J261" s="32">
        <f t="shared" si="63"/>
        <v>1.00650876875791</v>
      </c>
      <c r="K261" s="32">
        <f t="shared" si="64"/>
        <v>1.0042997542997543</v>
      </c>
      <c r="L261" s="63"/>
      <c r="M261" s="63"/>
      <c r="N261" s="63"/>
      <c r="O261"/>
      <c r="P261" s="63"/>
      <c r="Q261" s="63"/>
      <c r="R261" s="63"/>
      <c r="S261"/>
      <c r="T261" s="63"/>
      <c r="U261" s="63"/>
      <c r="V261" s="63"/>
      <c r="X261" s="63"/>
      <c r="Y261" s="63"/>
      <c r="Z261" s="63"/>
      <c r="AA261"/>
      <c r="AB261" s="63"/>
      <c r="AC261" s="63"/>
      <c r="AD261" s="63"/>
      <c r="AN261" s="106" t="str">
        <f t="shared" ca="1" si="60"/>
        <v/>
      </c>
      <c r="AP261" s="106" t="str">
        <f t="shared" ca="1" si="61"/>
        <v/>
      </c>
      <c r="AR261" t="str">
        <f t="shared" si="50"/>
        <v>19977</v>
      </c>
      <c r="AS261">
        <f t="shared" si="62"/>
        <v>256</v>
      </c>
      <c r="AT261">
        <f t="shared" ca="1" si="54"/>
        <v>5567</v>
      </c>
      <c r="AU261">
        <f t="shared" ca="1" si="55"/>
        <v>4905</v>
      </c>
      <c r="AV261">
        <f t="shared" ca="1" si="56"/>
        <v>0.77</v>
      </c>
      <c r="AW261">
        <f t="shared" ca="1" si="57"/>
        <v>157.5</v>
      </c>
      <c r="AX261">
        <f t="shared" ca="1" si="58"/>
        <v>157.5</v>
      </c>
      <c r="AY261" s="22">
        <v>35612</v>
      </c>
      <c r="AZ261">
        <v>157.5</v>
      </c>
      <c r="BA261">
        <f t="shared" ca="1" si="51"/>
        <v>0</v>
      </c>
    </row>
    <row r="262" spans="1:53" x14ac:dyDescent="0.25">
      <c r="A262" t="str">
        <f t="shared" ref="A262:A302" si="65">B262&amp;C262</f>
        <v>19978</v>
      </c>
      <c r="B262">
        <f t="shared" si="52"/>
        <v>1997</v>
      </c>
      <c r="C262">
        <f t="shared" si="53"/>
        <v>8</v>
      </c>
      <c r="D262">
        <f t="shared" si="59"/>
        <v>257</v>
      </c>
      <c r="E262" s="64">
        <v>5603</v>
      </c>
      <c r="F262" s="64">
        <v>4927</v>
      </c>
      <c r="G262" s="2">
        <f>G258</f>
        <v>0.77</v>
      </c>
      <c r="H262" s="63">
        <v>158.5</v>
      </c>
      <c r="J262" s="32">
        <f t="shared" si="63"/>
        <v>1.0064666786419976</v>
      </c>
      <c r="K262" s="32">
        <f t="shared" si="64"/>
        <v>1.0044852191641183</v>
      </c>
      <c r="L262" s="63"/>
      <c r="M262" s="63"/>
      <c r="N262" s="63"/>
      <c r="O262"/>
      <c r="P262" s="63"/>
      <c r="Q262" s="63"/>
      <c r="R262" s="63"/>
      <c r="S262"/>
      <c r="T262" s="63"/>
      <c r="U262" s="63"/>
      <c r="V262" s="63"/>
      <c r="X262" s="63"/>
      <c r="Y262" s="63"/>
      <c r="Z262" s="63"/>
      <c r="AA262"/>
      <c r="AB262" s="63"/>
      <c r="AC262" s="63"/>
      <c r="AD262" s="63"/>
      <c r="AN262" s="106" t="str">
        <f t="shared" ca="1" si="60"/>
        <v/>
      </c>
      <c r="AP262" s="106" t="str">
        <f t="shared" ca="1" si="61"/>
        <v/>
      </c>
      <c r="AR262" t="str">
        <f t="shared" ref="AR262:AR302" si="66">A262</f>
        <v>19978</v>
      </c>
      <c r="AS262">
        <f t="shared" si="62"/>
        <v>257</v>
      </c>
      <c r="AT262">
        <f t="shared" ca="1" si="54"/>
        <v>5603</v>
      </c>
      <c r="AU262">
        <f t="shared" ca="1" si="55"/>
        <v>4927</v>
      </c>
      <c r="AV262">
        <f t="shared" ca="1" si="56"/>
        <v>0.77</v>
      </c>
      <c r="AW262">
        <f t="shared" ca="1" si="57"/>
        <v>158.5</v>
      </c>
      <c r="AX262">
        <f t="shared" ca="1" si="58"/>
        <v>158.5</v>
      </c>
      <c r="AY262" s="22">
        <v>35643</v>
      </c>
      <c r="AZ262">
        <v>158.5</v>
      </c>
      <c r="BA262">
        <f t="shared" ref="BA262:BA325" ca="1" si="67">(AZ262=AW262)*-1+1</f>
        <v>0</v>
      </c>
    </row>
    <row r="263" spans="1:53" x14ac:dyDescent="0.25">
      <c r="A263" t="str">
        <f t="shared" si="65"/>
        <v>19979</v>
      </c>
      <c r="B263">
        <f t="shared" ref="B263:B326" si="68">ROUNDDOWN((D263+2)/12,0)+1976</f>
        <v>1997</v>
      </c>
      <c r="C263">
        <f t="shared" ref="C263:C326" si="69">MOD(D263+2,12)+1</f>
        <v>9</v>
      </c>
      <c r="D263">
        <f t="shared" si="59"/>
        <v>258</v>
      </c>
      <c r="E263" s="64">
        <v>5629</v>
      </c>
      <c r="F263" s="64">
        <v>4948</v>
      </c>
      <c r="G263" s="2">
        <f>G258</f>
        <v>0.77</v>
      </c>
      <c r="H263" s="63">
        <v>159.30000000000001</v>
      </c>
      <c r="J263" s="32">
        <f t="shared" si="63"/>
        <v>1.0046403712296983</v>
      </c>
      <c r="K263" s="32">
        <f t="shared" si="64"/>
        <v>1.0042622285366349</v>
      </c>
      <c r="L263" s="63"/>
      <c r="M263" s="63"/>
      <c r="N263" s="63"/>
      <c r="O263"/>
      <c r="P263" s="63"/>
      <c r="Q263" s="63"/>
      <c r="R263" s="63"/>
      <c r="S263"/>
      <c r="T263" s="63"/>
      <c r="U263" s="63"/>
      <c r="V263" s="63"/>
      <c r="X263" s="63"/>
      <c r="Y263" s="63"/>
      <c r="Z263" s="63"/>
      <c r="AA263"/>
      <c r="AB263" s="63"/>
      <c r="AC263" s="63"/>
      <c r="AD263" s="63"/>
      <c r="AN263" s="106" t="str">
        <f t="shared" ca="1" si="60"/>
        <v/>
      </c>
      <c r="AP263" s="106" t="str">
        <f t="shared" ca="1" si="61"/>
        <v/>
      </c>
      <c r="AR263" t="str">
        <f t="shared" si="66"/>
        <v>19979</v>
      </c>
      <c r="AS263">
        <f t="shared" si="62"/>
        <v>258</v>
      </c>
      <c r="AT263">
        <f t="shared" ref="AT263:AT326" ca="1" si="70">ROUND(IF(ROW()&lt;BC$2,E263,INDIRECT(ADDRESS(BC$2,E$3))*(INDIRECT(ADDRESS(BC$2,E$3))/INDIRECT(ADDRESS(BC263-$BJ$3,E$3)))^((ROW()-BC263)/$BJ$3)*((ROW()-BC263-1)&lt;$BM$3)),0)</f>
        <v>5629</v>
      </c>
      <c r="AU263">
        <f t="shared" ref="AU263:AU326" ca="1" si="71">ROUND(IF(ROW()&lt;BD$2,F263,INDIRECT(ADDRESS(BD$2,F$3))*(INDIRECT(ADDRESS(BD$2,F$3))/INDIRECT(ADDRESS(BD263-$BJ$3,F$3)))^((ROW()-BD263)/$BJ$3)*((ROW()-BD263-1)&lt;$BM$3)),0)</f>
        <v>4948</v>
      </c>
      <c r="AV263">
        <f t="shared" ref="AV263:AV326" ca="1" si="72">MIN(1,ROUND(IF(ROW()&lt;BE$2,G263,INDIRECT(ADDRESS(BE$2,G$3))*(INDIRECT(ADDRESS(BE$2,G$3))/INDIRECT(ADDRESS(BE263-$BJ$3,G$3)))^((ROW()-BE263)/$BJ$3)*((ROW()-BE263-1)&lt;$BM$3)),2))</f>
        <v>0.77</v>
      </c>
      <c r="AW263">
        <f t="shared" ref="AW263:AW326" ca="1" si="73">ROUND(IF(ROW()&lt;BF$2,H263,INDIRECT(ADDRESS(BF$2,H$3))*(INDIRECT(ADDRESS(BF$2,H$3))/INDIRECT(ADDRESS(BF263-$BJ$3,H$3)))^((ROW()-BF263)/$BJ$3)*((ROW()-BF263-1)&lt;$BM$3)),1)</f>
        <v>159.30000000000001</v>
      </c>
      <c r="AX263">
        <f t="shared" ref="AX263:AX326" ca="1" si="74">AW263</f>
        <v>159.30000000000001</v>
      </c>
      <c r="AY263" s="22">
        <v>35674</v>
      </c>
      <c r="AZ263">
        <v>159.30000000000001</v>
      </c>
      <c r="BA263">
        <f t="shared" ca="1" si="67"/>
        <v>0</v>
      </c>
    </row>
    <row r="264" spans="1:53" x14ac:dyDescent="0.25">
      <c r="A264" t="str">
        <f t="shared" si="65"/>
        <v>199710</v>
      </c>
      <c r="B264">
        <f t="shared" si="68"/>
        <v>1997</v>
      </c>
      <c r="C264">
        <f t="shared" si="69"/>
        <v>10</v>
      </c>
      <c r="D264">
        <f t="shared" ref="D264:D327" si="75">D263+1</f>
        <v>259</v>
      </c>
      <c r="E264" s="64">
        <v>5655</v>
      </c>
      <c r="F264" s="64">
        <v>4970</v>
      </c>
      <c r="G264" s="2">
        <f>G258</f>
        <v>0.77</v>
      </c>
      <c r="H264" s="63">
        <v>159.5</v>
      </c>
      <c r="J264" s="32">
        <f t="shared" si="63"/>
        <v>1.0046189376443417</v>
      </c>
      <c r="K264" s="32">
        <f t="shared" si="64"/>
        <v>1.0044462409054162</v>
      </c>
      <c r="L264" s="63"/>
      <c r="M264" s="63"/>
      <c r="N264" s="63"/>
      <c r="O264"/>
      <c r="P264" s="63"/>
      <c r="Q264" s="63"/>
      <c r="R264" s="63"/>
      <c r="S264"/>
      <c r="T264" s="63"/>
      <c r="U264" s="63"/>
      <c r="V264" s="63"/>
      <c r="X264" s="63"/>
      <c r="Y264" s="63"/>
      <c r="Z264" s="63"/>
      <c r="AA264"/>
      <c r="AB264" s="63"/>
      <c r="AC264" s="63"/>
      <c r="AD264" s="63"/>
      <c r="AN264" s="106" t="str">
        <f t="shared" ref="AN264:AN327" ca="1" si="76">IF(AND(AT264=0,AT263&gt;0),DATE(B264,C264-1,1),"")</f>
        <v/>
      </c>
      <c r="AP264" s="106" t="str">
        <f t="shared" ref="AP264:AP327" ca="1" si="77">IF(AND(AU264=0,AU263&gt;0),DATE(B264,C264-1,1),"")</f>
        <v/>
      </c>
      <c r="AR264" t="str">
        <f t="shared" si="66"/>
        <v>199710</v>
      </c>
      <c r="AS264">
        <f t="shared" si="62"/>
        <v>259</v>
      </c>
      <c r="AT264">
        <f t="shared" ca="1" si="70"/>
        <v>5655</v>
      </c>
      <c r="AU264">
        <f t="shared" ca="1" si="71"/>
        <v>4970</v>
      </c>
      <c r="AV264">
        <f t="shared" ca="1" si="72"/>
        <v>0.77</v>
      </c>
      <c r="AW264">
        <f t="shared" ca="1" si="73"/>
        <v>159.5</v>
      </c>
      <c r="AX264">
        <f t="shared" ca="1" si="74"/>
        <v>159.5</v>
      </c>
      <c r="AY264" s="22">
        <v>35704</v>
      </c>
      <c r="AZ264">
        <v>159.5</v>
      </c>
      <c r="BA264">
        <f t="shared" ca="1" si="67"/>
        <v>0</v>
      </c>
    </row>
    <row r="265" spans="1:53" x14ac:dyDescent="0.25">
      <c r="A265" t="str">
        <f t="shared" si="65"/>
        <v>199711</v>
      </c>
      <c r="B265">
        <f t="shared" si="68"/>
        <v>1997</v>
      </c>
      <c r="C265">
        <f t="shared" si="69"/>
        <v>11</v>
      </c>
      <c r="D265">
        <f t="shared" si="75"/>
        <v>260</v>
      </c>
      <c r="E265" s="64">
        <v>5680</v>
      </c>
      <c r="F265" s="64">
        <v>4992</v>
      </c>
      <c r="G265" s="2">
        <f>G258</f>
        <v>0.77</v>
      </c>
      <c r="H265" s="63">
        <v>159.6</v>
      </c>
      <c r="J265" s="32">
        <f t="shared" si="63"/>
        <v>1.004420866489832</v>
      </c>
      <c r="K265" s="32">
        <f t="shared" si="64"/>
        <v>1.0044265593561368</v>
      </c>
      <c r="L265" s="63"/>
      <c r="M265" s="63"/>
      <c r="N265" s="63"/>
      <c r="O265"/>
      <c r="P265" s="63"/>
      <c r="Q265" s="63"/>
      <c r="R265" s="63"/>
      <c r="S265"/>
      <c r="T265" s="63"/>
      <c r="U265" s="63"/>
      <c r="V265" s="63"/>
      <c r="X265" s="63"/>
      <c r="Y265" s="63"/>
      <c r="Z265" s="63"/>
      <c r="AA265"/>
      <c r="AB265" s="63"/>
      <c r="AC265" s="63"/>
      <c r="AD265" s="63"/>
      <c r="AN265" s="106" t="str">
        <f t="shared" ca="1" si="76"/>
        <v/>
      </c>
      <c r="AP265" s="106" t="str">
        <f t="shared" ca="1" si="77"/>
        <v/>
      </c>
      <c r="AR265" t="str">
        <f t="shared" si="66"/>
        <v>199711</v>
      </c>
      <c r="AS265">
        <f t="shared" si="62"/>
        <v>260</v>
      </c>
      <c r="AT265">
        <f t="shared" ca="1" si="70"/>
        <v>5680</v>
      </c>
      <c r="AU265">
        <f t="shared" ca="1" si="71"/>
        <v>4992</v>
      </c>
      <c r="AV265">
        <f t="shared" ca="1" si="72"/>
        <v>0.77</v>
      </c>
      <c r="AW265">
        <f t="shared" ca="1" si="73"/>
        <v>159.6</v>
      </c>
      <c r="AX265">
        <f t="shared" ca="1" si="74"/>
        <v>159.6</v>
      </c>
      <c r="AY265" s="22">
        <v>35735</v>
      </c>
      <c r="AZ265">
        <v>159.6</v>
      </c>
      <c r="BA265">
        <f t="shared" ca="1" si="67"/>
        <v>0</v>
      </c>
    </row>
    <row r="266" spans="1:53" x14ac:dyDescent="0.25">
      <c r="A266" t="str">
        <f t="shared" si="65"/>
        <v>199712</v>
      </c>
      <c r="B266">
        <f t="shared" si="68"/>
        <v>1997</v>
      </c>
      <c r="C266">
        <f t="shared" si="69"/>
        <v>12</v>
      </c>
      <c r="D266">
        <f t="shared" si="75"/>
        <v>261</v>
      </c>
      <c r="E266" s="64">
        <v>5711</v>
      </c>
      <c r="F266" s="64">
        <v>5014</v>
      </c>
      <c r="G266" s="2">
        <f>G258</f>
        <v>0.77</v>
      </c>
      <c r="H266" s="63">
        <v>160</v>
      </c>
      <c r="J266" s="32">
        <f t="shared" si="63"/>
        <v>1.0054577464788732</v>
      </c>
      <c r="K266" s="32">
        <f t="shared" si="64"/>
        <v>1.0044070512820513</v>
      </c>
      <c r="L266" s="63"/>
      <c r="M266" s="63"/>
      <c r="N266" s="63"/>
      <c r="O266"/>
      <c r="P266" s="63"/>
      <c r="Q266" s="63"/>
      <c r="R266" s="63"/>
      <c r="S266"/>
      <c r="T266" s="63"/>
      <c r="U266" s="63"/>
      <c r="V266" s="63"/>
      <c r="X266" s="63"/>
      <c r="Y266" s="63"/>
      <c r="Z266" s="63"/>
      <c r="AA266"/>
      <c r="AB266" s="63"/>
      <c r="AC266" s="63"/>
      <c r="AD266" s="63"/>
      <c r="AN266" s="106" t="str">
        <f t="shared" ca="1" si="76"/>
        <v/>
      </c>
      <c r="AP266" s="106" t="str">
        <f t="shared" ca="1" si="77"/>
        <v/>
      </c>
      <c r="AR266" t="str">
        <f t="shared" si="66"/>
        <v>199712</v>
      </c>
      <c r="AS266">
        <f t="shared" si="62"/>
        <v>261</v>
      </c>
      <c r="AT266">
        <f t="shared" ca="1" si="70"/>
        <v>5711</v>
      </c>
      <c r="AU266">
        <f t="shared" ca="1" si="71"/>
        <v>5014</v>
      </c>
      <c r="AV266">
        <f t="shared" ca="1" si="72"/>
        <v>0.77</v>
      </c>
      <c r="AW266">
        <f t="shared" ca="1" si="73"/>
        <v>160</v>
      </c>
      <c r="AX266">
        <f t="shared" ca="1" si="74"/>
        <v>160</v>
      </c>
      <c r="AY266" s="22">
        <v>35765</v>
      </c>
      <c r="AZ266">
        <v>160</v>
      </c>
      <c r="BA266">
        <f t="shared" ca="1" si="67"/>
        <v>0</v>
      </c>
    </row>
    <row r="267" spans="1:53" x14ac:dyDescent="0.25">
      <c r="A267" t="str">
        <f t="shared" si="65"/>
        <v>19981</v>
      </c>
      <c r="B267">
        <f t="shared" si="68"/>
        <v>1998</v>
      </c>
      <c r="C267">
        <f t="shared" si="69"/>
        <v>1</v>
      </c>
      <c r="D267">
        <f t="shared" si="75"/>
        <v>262</v>
      </c>
      <c r="E267" s="64">
        <v>5727</v>
      </c>
      <c r="F267" s="64">
        <v>5035</v>
      </c>
      <c r="G267" s="2">
        <f>G258</f>
        <v>0.77</v>
      </c>
      <c r="H267" s="63">
        <v>159.5</v>
      </c>
      <c r="J267" s="32">
        <f t="shared" si="63"/>
        <v>1.0028016109262825</v>
      </c>
      <c r="K267" s="32">
        <f t="shared" si="64"/>
        <v>1.0041882728360589</v>
      </c>
      <c r="L267" s="63"/>
      <c r="M267" s="63"/>
      <c r="N267" s="63"/>
      <c r="O267"/>
      <c r="P267" s="63"/>
      <c r="Q267" s="63"/>
      <c r="R267" s="63"/>
      <c r="S267"/>
      <c r="T267" s="63"/>
      <c r="U267" s="63"/>
      <c r="V267" s="63"/>
      <c r="X267" s="63"/>
      <c r="Y267" s="63"/>
      <c r="Z267" s="63"/>
      <c r="AA267"/>
      <c r="AB267" s="63"/>
      <c r="AC267" s="63"/>
      <c r="AD267" s="63"/>
      <c r="AN267" s="106" t="str">
        <f t="shared" ca="1" si="76"/>
        <v/>
      </c>
      <c r="AP267" s="106" t="str">
        <f t="shared" ca="1" si="77"/>
        <v/>
      </c>
      <c r="AR267" t="str">
        <f t="shared" si="66"/>
        <v>19981</v>
      </c>
      <c r="AS267">
        <f t="shared" si="62"/>
        <v>262</v>
      </c>
      <c r="AT267">
        <f t="shared" ca="1" si="70"/>
        <v>5727</v>
      </c>
      <c r="AU267">
        <f t="shared" ca="1" si="71"/>
        <v>5035</v>
      </c>
      <c r="AV267">
        <f t="shared" ca="1" si="72"/>
        <v>0.77</v>
      </c>
      <c r="AW267">
        <f t="shared" ca="1" si="73"/>
        <v>159.5</v>
      </c>
      <c r="AX267">
        <f t="shared" ca="1" si="74"/>
        <v>159.5</v>
      </c>
      <c r="AY267" s="22">
        <v>35796</v>
      </c>
      <c r="AZ267">
        <v>159.5</v>
      </c>
      <c r="BA267">
        <f t="shared" ca="1" si="67"/>
        <v>0</v>
      </c>
    </row>
    <row r="268" spans="1:53" x14ac:dyDescent="0.25">
      <c r="A268" t="str">
        <f t="shared" si="65"/>
        <v>19982</v>
      </c>
      <c r="B268">
        <f t="shared" si="68"/>
        <v>1998</v>
      </c>
      <c r="C268">
        <f t="shared" si="69"/>
        <v>2</v>
      </c>
      <c r="D268">
        <f t="shared" si="75"/>
        <v>263</v>
      </c>
      <c r="E268" s="64">
        <v>5742</v>
      </c>
      <c r="F268" s="64">
        <v>5054</v>
      </c>
      <c r="G268" s="2">
        <f>G258</f>
        <v>0.77</v>
      </c>
      <c r="H268" s="63">
        <v>160.30000000000001</v>
      </c>
      <c r="J268" s="32">
        <f t="shared" si="63"/>
        <v>1.0026191723415401</v>
      </c>
      <c r="K268" s="32">
        <f t="shared" si="64"/>
        <v>1.0037735849056604</v>
      </c>
      <c r="L268" s="63"/>
      <c r="M268" s="63"/>
      <c r="N268" s="63"/>
      <c r="O268"/>
      <c r="P268" s="63"/>
      <c r="Q268" s="63"/>
      <c r="R268" s="63"/>
      <c r="S268"/>
      <c r="T268" s="63"/>
      <c r="U268" s="63"/>
      <c r="V268" s="63"/>
      <c r="X268" s="63"/>
      <c r="Y268" s="63"/>
      <c r="Z268" s="63"/>
      <c r="AA268"/>
      <c r="AB268" s="63"/>
      <c r="AC268" s="63"/>
      <c r="AD268" s="63"/>
      <c r="AN268" s="106" t="str">
        <f t="shared" ca="1" si="76"/>
        <v/>
      </c>
      <c r="AP268" s="106" t="str">
        <f t="shared" ca="1" si="77"/>
        <v/>
      </c>
      <c r="AR268" t="str">
        <f t="shared" si="66"/>
        <v>19982</v>
      </c>
      <c r="AS268">
        <f t="shared" si="62"/>
        <v>263</v>
      </c>
      <c r="AT268">
        <f t="shared" ca="1" si="70"/>
        <v>5742</v>
      </c>
      <c r="AU268">
        <f t="shared" ca="1" si="71"/>
        <v>5054</v>
      </c>
      <c r="AV268">
        <f t="shared" ca="1" si="72"/>
        <v>0.77</v>
      </c>
      <c r="AW268">
        <f t="shared" ca="1" si="73"/>
        <v>160.30000000000001</v>
      </c>
      <c r="AX268">
        <f t="shared" ca="1" si="74"/>
        <v>160.30000000000001</v>
      </c>
      <c r="AY268" s="22">
        <v>35827</v>
      </c>
      <c r="AZ268">
        <v>160.30000000000001</v>
      </c>
      <c r="BA268">
        <f t="shared" ca="1" si="67"/>
        <v>0</v>
      </c>
    </row>
    <row r="269" spans="1:53" x14ac:dyDescent="0.25">
      <c r="A269" t="str">
        <f t="shared" si="65"/>
        <v>19983</v>
      </c>
      <c r="B269">
        <f t="shared" si="68"/>
        <v>1998</v>
      </c>
      <c r="C269">
        <f t="shared" si="69"/>
        <v>3</v>
      </c>
      <c r="D269">
        <f t="shared" si="75"/>
        <v>264</v>
      </c>
      <c r="E269" s="64">
        <v>5778</v>
      </c>
      <c r="F269" s="64">
        <v>5075</v>
      </c>
      <c r="G269" s="2">
        <f>G258</f>
        <v>0.77</v>
      </c>
      <c r="H269" s="63">
        <v>160.80000000000001</v>
      </c>
      <c r="J269" s="32">
        <f t="shared" si="63"/>
        <v>1.0062695924764891</v>
      </c>
      <c r="K269" s="32">
        <f t="shared" si="64"/>
        <v>1.0041551246537397</v>
      </c>
      <c r="L269" s="63"/>
      <c r="M269" s="63"/>
      <c r="N269" s="63"/>
      <c r="O269"/>
      <c r="P269" s="63"/>
      <c r="Q269" s="63"/>
      <c r="R269" s="63"/>
      <c r="S269"/>
      <c r="T269" s="63"/>
      <c r="U269" s="63"/>
      <c r="V269" s="63"/>
      <c r="X269" s="63"/>
      <c r="Y269" s="63"/>
      <c r="Z269" s="63"/>
      <c r="AA269"/>
      <c r="AB269" s="63"/>
      <c r="AC269" s="63"/>
      <c r="AD269" s="63"/>
      <c r="AN269" s="106" t="str">
        <f t="shared" ca="1" si="76"/>
        <v/>
      </c>
      <c r="AP269" s="106" t="str">
        <f t="shared" ca="1" si="77"/>
        <v/>
      </c>
      <c r="AR269" t="str">
        <f t="shared" si="66"/>
        <v>19983</v>
      </c>
      <c r="AS269">
        <f t="shared" ref="AS269:AS332" si="78">D269</f>
        <v>264</v>
      </c>
      <c r="AT269">
        <f t="shared" ca="1" si="70"/>
        <v>5778</v>
      </c>
      <c r="AU269">
        <f t="shared" ca="1" si="71"/>
        <v>5075</v>
      </c>
      <c r="AV269">
        <f t="shared" ca="1" si="72"/>
        <v>0.77</v>
      </c>
      <c r="AW269">
        <f t="shared" ca="1" si="73"/>
        <v>160.80000000000001</v>
      </c>
      <c r="AX269">
        <f t="shared" ca="1" si="74"/>
        <v>160.80000000000001</v>
      </c>
      <c r="AY269" s="22">
        <v>35855</v>
      </c>
      <c r="AZ269">
        <v>160.80000000000001</v>
      </c>
      <c r="BA269">
        <f t="shared" ca="1" si="67"/>
        <v>0</v>
      </c>
    </row>
    <row r="270" spans="1:53" x14ac:dyDescent="0.25">
      <c r="A270" t="str">
        <f t="shared" si="65"/>
        <v>19984</v>
      </c>
      <c r="B270">
        <f t="shared" si="68"/>
        <v>1998</v>
      </c>
      <c r="C270">
        <f t="shared" si="69"/>
        <v>4</v>
      </c>
      <c r="D270">
        <f t="shared" si="75"/>
        <v>265</v>
      </c>
      <c r="E270" s="64">
        <v>5820</v>
      </c>
      <c r="F270" s="64">
        <v>5094</v>
      </c>
      <c r="G270" s="2">
        <v>0.77</v>
      </c>
      <c r="H270" s="63">
        <v>162.6</v>
      </c>
      <c r="J270" s="32">
        <f t="shared" si="63"/>
        <v>1.0072689511941848</v>
      </c>
      <c r="K270" s="32">
        <f t="shared" si="64"/>
        <v>1.003743842364532</v>
      </c>
      <c r="L270" s="63"/>
      <c r="M270" s="63"/>
      <c r="N270" s="63"/>
      <c r="O270"/>
      <c r="P270" s="63"/>
      <c r="Q270" s="63"/>
      <c r="R270" s="63"/>
      <c r="S270"/>
      <c r="T270" s="63"/>
      <c r="U270" s="63"/>
      <c r="V270" s="63"/>
      <c r="X270" s="63"/>
      <c r="Y270" s="63"/>
      <c r="Z270" s="63"/>
      <c r="AA270"/>
      <c r="AB270" s="63"/>
      <c r="AC270" s="63"/>
      <c r="AD270" s="63"/>
      <c r="AN270" s="106" t="str">
        <f t="shared" ca="1" si="76"/>
        <v/>
      </c>
      <c r="AP270" s="106" t="str">
        <f t="shared" ca="1" si="77"/>
        <v/>
      </c>
      <c r="AR270" t="str">
        <f t="shared" si="66"/>
        <v>19984</v>
      </c>
      <c r="AS270">
        <f t="shared" si="78"/>
        <v>265</v>
      </c>
      <c r="AT270">
        <f t="shared" ca="1" si="70"/>
        <v>5820</v>
      </c>
      <c r="AU270">
        <f t="shared" ca="1" si="71"/>
        <v>5094</v>
      </c>
      <c r="AV270">
        <f t="shared" ca="1" si="72"/>
        <v>0.77</v>
      </c>
      <c r="AW270">
        <f t="shared" ca="1" si="73"/>
        <v>162.6</v>
      </c>
      <c r="AX270">
        <f t="shared" ca="1" si="74"/>
        <v>162.6</v>
      </c>
      <c r="AY270" s="22">
        <v>35886</v>
      </c>
      <c r="AZ270">
        <v>162.6</v>
      </c>
      <c r="BA270">
        <f t="shared" ca="1" si="67"/>
        <v>0</v>
      </c>
    </row>
    <row r="271" spans="1:53" x14ac:dyDescent="0.25">
      <c r="A271" t="str">
        <f t="shared" si="65"/>
        <v>19985</v>
      </c>
      <c r="B271">
        <f t="shared" si="68"/>
        <v>1998</v>
      </c>
      <c r="C271">
        <f t="shared" si="69"/>
        <v>5</v>
      </c>
      <c r="D271">
        <f t="shared" si="75"/>
        <v>266</v>
      </c>
      <c r="E271" s="64">
        <v>5856</v>
      </c>
      <c r="F271" s="64">
        <v>5115</v>
      </c>
      <c r="G271" s="2">
        <f>G270</f>
        <v>0.77</v>
      </c>
      <c r="H271" s="63">
        <v>163.5</v>
      </c>
      <c r="J271" s="32">
        <f t="shared" si="63"/>
        <v>1.0061855670103093</v>
      </c>
      <c r="K271" s="32">
        <f t="shared" si="64"/>
        <v>1.0041224970553593</v>
      </c>
      <c r="L271" s="63"/>
      <c r="M271" s="63"/>
      <c r="N271" s="63"/>
      <c r="O271"/>
      <c r="P271" s="63"/>
      <c r="Q271" s="63"/>
      <c r="R271" s="63"/>
      <c r="S271"/>
      <c r="T271" s="63"/>
      <c r="U271" s="63"/>
      <c r="V271" s="63"/>
      <c r="X271" s="63"/>
      <c r="Y271" s="63"/>
      <c r="Z271" s="63"/>
      <c r="AA271"/>
      <c r="AB271" s="63"/>
      <c r="AC271" s="63"/>
      <c r="AD271" s="63"/>
      <c r="AN271" s="106" t="str">
        <f t="shared" ca="1" si="76"/>
        <v/>
      </c>
      <c r="AP271" s="106" t="str">
        <f t="shared" ca="1" si="77"/>
        <v/>
      </c>
      <c r="AR271" t="str">
        <f t="shared" si="66"/>
        <v>19985</v>
      </c>
      <c r="AS271">
        <f t="shared" si="78"/>
        <v>266</v>
      </c>
      <c r="AT271">
        <f t="shared" ca="1" si="70"/>
        <v>5856</v>
      </c>
      <c r="AU271">
        <f t="shared" ca="1" si="71"/>
        <v>5115</v>
      </c>
      <c r="AV271">
        <f t="shared" ca="1" si="72"/>
        <v>0.77</v>
      </c>
      <c r="AW271">
        <f t="shared" ca="1" si="73"/>
        <v>163.5</v>
      </c>
      <c r="AX271">
        <f t="shared" ca="1" si="74"/>
        <v>163.5</v>
      </c>
      <c r="AY271" s="22">
        <v>35916</v>
      </c>
      <c r="AZ271">
        <v>163.5</v>
      </c>
      <c r="BA271">
        <f t="shared" ca="1" si="67"/>
        <v>0</v>
      </c>
    </row>
    <row r="272" spans="1:53" x14ac:dyDescent="0.25">
      <c r="A272" t="str">
        <f t="shared" si="65"/>
        <v>19986</v>
      </c>
      <c r="B272">
        <f t="shared" si="68"/>
        <v>1998</v>
      </c>
      <c r="C272">
        <f t="shared" si="69"/>
        <v>6</v>
      </c>
      <c r="D272">
        <f t="shared" si="75"/>
        <v>267</v>
      </c>
      <c r="E272" s="64">
        <v>5820</v>
      </c>
      <c r="F272" s="64">
        <v>5134</v>
      </c>
      <c r="G272" s="2">
        <f>G270</f>
        <v>0.77</v>
      </c>
      <c r="H272" s="63">
        <v>163.4</v>
      </c>
      <c r="J272" s="32">
        <f t="shared" si="63"/>
        <v>0.99385245901639341</v>
      </c>
      <c r="K272" s="32">
        <f t="shared" si="64"/>
        <v>1.0037145650048875</v>
      </c>
      <c r="L272" s="63"/>
      <c r="M272" s="63"/>
      <c r="N272" s="63"/>
      <c r="O272"/>
      <c r="P272" s="63"/>
      <c r="Q272" s="63"/>
      <c r="R272" s="63"/>
      <c r="S272"/>
      <c r="T272" s="63"/>
      <c r="U272" s="63"/>
      <c r="V272" s="63"/>
      <c r="X272" s="63"/>
      <c r="Y272" s="63"/>
      <c r="Z272" s="63"/>
      <c r="AA272"/>
      <c r="AB272" s="63"/>
      <c r="AC272" s="63"/>
      <c r="AD272" s="63"/>
      <c r="AN272" s="106" t="str">
        <f t="shared" ca="1" si="76"/>
        <v/>
      </c>
      <c r="AP272" s="106" t="str">
        <f t="shared" ca="1" si="77"/>
        <v/>
      </c>
      <c r="AR272" t="str">
        <f t="shared" si="66"/>
        <v>19986</v>
      </c>
      <c r="AS272">
        <f t="shared" si="78"/>
        <v>267</v>
      </c>
      <c r="AT272">
        <f t="shared" ca="1" si="70"/>
        <v>5820</v>
      </c>
      <c r="AU272">
        <f t="shared" ca="1" si="71"/>
        <v>5134</v>
      </c>
      <c r="AV272">
        <f t="shared" ca="1" si="72"/>
        <v>0.77</v>
      </c>
      <c r="AW272">
        <f t="shared" ca="1" si="73"/>
        <v>163.4</v>
      </c>
      <c r="AX272">
        <f t="shared" ca="1" si="74"/>
        <v>163.4</v>
      </c>
      <c r="AY272" s="22">
        <v>35947</v>
      </c>
      <c r="AZ272">
        <v>163.4</v>
      </c>
      <c r="BA272">
        <f t="shared" ca="1" si="67"/>
        <v>0</v>
      </c>
    </row>
    <row r="273" spans="1:53" x14ac:dyDescent="0.25">
      <c r="A273" t="str">
        <f t="shared" si="65"/>
        <v>19987</v>
      </c>
      <c r="B273">
        <f t="shared" si="68"/>
        <v>1998</v>
      </c>
      <c r="C273">
        <f t="shared" si="69"/>
        <v>7</v>
      </c>
      <c r="D273">
        <f t="shared" si="75"/>
        <v>268</v>
      </c>
      <c r="E273" s="64">
        <v>5881</v>
      </c>
      <c r="F273" s="64">
        <v>5155</v>
      </c>
      <c r="G273" s="2">
        <f>G270</f>
        <v>0.77</v>
      </c>
      <c r="H273" s="63">
        <v>163</v>
      </c>
      <c r="J273" s="32">
        <f t="shared" si="63"/>
        <v>1.0104810996563574</v>
      </c>
      <c r="K273" s="32">
        <f t="shared" si="64"/>
        <v>1.0040903778730035</v>
      </c>
      <c r="L273" s="63"/>
      <c r="M273" s="63"/>
      <c r="N273" s="63"/>
      <c r="O273"/>
      <c r="P273" s="63"/>
      <c r="Q273" s="63"/>
      <c r="R273" s="63"/>
      <c r="S273"/>
      <c r="T273" s="63"/>
      <c r="U273" s="63"/>
      <c r="V273" s="63"/>
      <c r="X273" s="63"/>
      <c r="Y273" s="63"/>
      <c r="Z273" s="63"/>
      <c r="AA273"/>
      <c r="AB273" s="63"/>
      <c r="AC273" s="63"/>
      <c r="AD273" s="63"/>
      <c r="AN273" s="106" t="str">
        <f t="shared" ca="1" si="76"/>
        <v/>
      </c>
      <c r="AP273" s="106" t="str">
        <f t="shared" ca="1" si="77"/>
        <v/>
      </c>
      <c r="AR273" t="str">
        <f t="shared" si="66"/>
        <v>19987</v>
      </c>
      <c r="AS273">
        <f t="shared" si="78"/>
        <v>268</v>
      </c>
      <c r="AT273">
        <f t="shared" ca="1" si="70"/>
        <v>5881</v>
      </c>
      <c r="AU273">
        <f t="shared" ca="1" si="71"/>
        <v>5155</v>
      </c>
      <c r="AV273">
        <f t="shared" ca="1" si="72"/>
        <v>0.77</v>
      </c>
      <c r="AW273">
        <f t="shared" ca="1" si="73"/>
        <v>163</v>
      </c>
      <c r="AX273">
        <f t="shared" ca="1" si="74"/>
        <v>163</v>
      </c>
      <c r="AY273" s="22">
        <v>35977</v>
      </c>
      <c r="AZ273">
        <v>163</v>
      </c>
      <c r="BA273">
        <f t="shared" ca="1" si="67"/>
        <v>0</v>
      </c>
    </row>
    <row r="274" spans="1:53" x14ac:dyDescent="0.25">
      <c r="A274" t="str">
        <f t="shared" si="65"/>
        <v>19988</v>
      </c>
      <c r="B274">
        <f t="shared" si="68"/>
        <v>1998</v>
      </c>
      <c r="C274">
        <f t="shared" si="69"/>
        <v>8</v>
      </c>
      <c r="D274">
        <f t="shared" si="75"/>
        <v>269</v>
      </c>
      <c r="E274" s="64">
        <v>5881</v>
      </c>
      <c r="F274" s="64">
        <v>5175</v>
      </c>
      <c r="G274" s="2">
        <f>G270</f>
        <v>0.77</v>
      </c>
      <c r="H274" s="63">
        <v>163.69999999999999</v>
      </c>
      <c r="J274" s="32">
        <f t="shared" si="63"/>
        <v>1</v>
      </c>
      <c r="K274" s="32">
        <f t="shared" si="64"/>
        <v>1.0038797284190106</v>
      </c>
      <c r="L274" s="63"/>
      <c r="M274" s="63"/>
      <c r="N274" s="63"/>
      <c r="O274"/>
      <c r="P274" s="63"/>
      <c r="Q274" s="63"/>
      <c r="R274" s="63"/>
      <c r="S274"/>
      <c r="T274" s="63"/>
      <c r="U274" s="63"/>
      <c r="V274" s="63"/>
      <c r="X274" s="63"/>
      <c r="Y274" s="63"/>
      <c r="Z274" s="63"/>
      <c r="AA274"/>
      <c r="AB274" s="63"/>
      <c r="AC274" s="63"/>
      <c r="AD274" s="63"/>
      <c r="AN274" s="106" t="str">
        <f t="shared" ca="1" si="76"/>
        <v/>
      </c>
      <c r="AP274" s="106" t="str">
        <f t="shared" ca="1" si="77"/>
        <v/>
      </c>
      <c r="AR274" t="str">
        <f t="shared" si="66"/>
        <v>19988</v>
      </c>
      <c r="AS274">
        <f t="shared" si="78"/>
        <v>269</v>
      </c>
      <c r="AT274">
        <f t="shared" ca="1" si="70"/>
        <v>5881</v>
      </c>
      <c r="AU274">
        <f t="shared" ca="1" si="71"/>
        <v>5175</v>
      </c>
      <c r="AV274">
        <f t="shared" ca="1" si="72"/>
        <v>0.77</v>
      </c>
      <c r="AW274">
        <f t="shared" ca="1" si="73"/>
        <v>163.69999999999999</v>
      </c>
      <c r="AX274">
        <f t="shared" ca="1" si="74"/>
        <v>163.69999999999999</v>
      </c>
      <c r="AY274" s="22">
        <v>36008</v>
      </c>
      <c r="AZ274">
        <v>163.69999999999999</v>
      </c>
      <c r="BA274">
        <f t="shared" ca="1" si="67"/>
        <v>0</v>
      </c>
    </row>
    <row r="275" spans="1:53" x14ac:dyDescent="0.25">
      <c r="A275" t="str">
        <f t="shared" si="65"/>
        <v>19989</v>
      </c>
      <c r="B275">
        <f t="shared" si="68"/>
        <v>1998</v>
      </c>
      <c r="C275">
        <f t="shared" si="69"/>
        <v>9</v>
      </c>
      <c r="D275">
        <f t="shared" si="75"/>
        <v>270</v>
      </c>
      <c r="E275" s="64">
        <v>5923</v>
      </c>
      <c r="F275" s="64">
        <v>5195</v>
      </c>
      <c r="G275" s="2">
        <f>G270</f>
        <v>0.77</v>
      </c>
      <c r="H275" s="63">
        <v>164.4</v>
      </c>
      <c r="J275" s="32">
        <f t="shared" ref="J275:J328" si="79">E275/E274</f>
        <v>1.0071416425777928</v>
      </c>
      <c r="K275" s="32">
        <f t="shared" ref="K275:K328" si="80">F275/F274</f>
        <v>1.0038647342995168</v>
      </c>
      <c r="L275" s="63"/>
      <c r="M275" s="63"/>
      <c r="N275" s="63"/>
      <c r="O275"/>
      <c r="P275" s="63"/>
      <c r="Q275" s="63"/>
      <c r="R275" s="63"/>
      <c r="S275"/>
      <c r="T275" s="63"/>
      <c r="U275" s="63"/>
      <c r="V275" s="63"/>
      <c r="X275" s="63"/>
      <c r="Y275" s="63"/>
      <c r="Z275" s="63"/>
      <c r="AA275"/>
      <c r="AB275" s="63"/>
      <c r="AC275" s="63"/>
      <c r="AD275" s="63"/>
      <c r="AN275" s="106" t="str">
        <f t="shared" ca="1" si="76"/>
        <v/>
      </c>
      <c r="AP275" s="106" t="str">
        <f t="shared" ca="1" si="77"/>
        <v/>
      </c>
      <c r="AR275" t="str">
        <f t="shared" si="66"/>
        <v>19989</v>
      </c>
      <c r="AS275">
        <f t="shared" si="78"/>
        <v>270</v>
      </c>
      <c r="AT275">
        <f t="shared" ca="1" si="70"/>
        <v>5923</v>
      </c>
      <c r="AU275">
        <f t="shared" ca="1" si="71"/>
        <v>5195</v>
      </c>
      <c r="AV275">
        <f t="shared" ca="1" si="72"/>
        <v>0.77</v>
      </c>
      <c r="AW275">
        <f t="shared" ca="1" si="73"/>
        <v>164.4</v>
      </c>
      <c r="AX275">
        <f t="shared" ca="1" si="74"/>
        <v>164.4</v>
      </c>
      <c r="AY275" s="22">
        <v>36039</v>
      </c>
      <c r="AZ275">
        <v>164.4</v>
      </c>
      <c r="BA275">
        <f t="shared" ca="1" si="67"/>
        <v>0</v>
      </c>
    </row>
    <row r="276" spans="1:53" x14ac:dyDescent="0.25">
      <c r="A276" t="str">
        <f t="shared" si="65"/>
        <v>199810</v>
      </c>
      <c r="B276">
        <f t="shared" si="68"/>
        <v>1998</v>
      </c>
      <c r="C276">
        <f t="shared" si="69"/>
        <v>10</v>
      </c>
      <c r="D276">
        <f t="shared" si="75"/>
        <v>271</v>
      </c>
      <c r="E276" s="64">
        <v>5933</v>
      </c>
      <c r="F276" s="64">
        <v>5214</v>
      </c>
      <c r="G276" s="2">
        <f>G270</f>
        <v>0.77</v>
      </c>
      <c r="H276" s="63">
        <v>164.5</v>
      </c>
      <c r="J276" s="32">
        <f t="shared" si="79"/>
        <v>1.0016883336147222</v>
      </c>
      <c r="K276" s="32">
        <f t="shared" si="80"/>
        <v>1.0036573628488932</v>
      </c>
      <c r="L276" s="63"/>
      <c r="M276" s="63"/>
      <c r="N276" s="63"/>
      <c r="O276"/>
      <c r="P276" s="63"/>
      <c r="Q276" s="63"/>
      <c r="R276" s="63"/>
      <c r="S276"/>
      <c r="T276" s="63"/>
      <c r="U276" s="63"/>
      <c r="V276" s="63"/>
      <c r="X276" s="63"/>
      <c r="Y276" s="63"/>
      <c r="Z276" s="63"/>
      <c r="AA276"/>
      <c r="AB276" s="63"/>
      <c r="AC276" s="63"/>
      <c r="AD276" s="63"/>
      <c r="AN276" s="106" t="str">
        <f t="shared" ca="1" si="76"/>
        <v/>
      </c>
      <c r="AP276" s="106" t="str">
        <f t="shared" ca="1" si="77"/>
        <v/>
      </c>
      <c r="AR276" t="str">
        <f t="shared" si="66"/>
        <v>199810</v>
      </c>
      <c r="AS276">
        <f t="shared" si="78"/>
        <v>271</v>
      </c>
      <c r="AT276">
        <f t="shared" ca="1" si="70"/>
        <v>5933</v>
      </c>
      <c r="AU276">
        <f t="shared" ca="1" si="71"/>
        <v>5214</v>
      </c>
      <c r="AV276">
        <f t="shared" ca="1" si="72"/>
        <v>0.77</v>
      </c>
      <c r="AW276">
        <f t="shared" ca="1" si="73"/>
        <v>164.5</v>
      </c>
      <c r="AX276">
        <f t="shared" ca="1" si="74"/>
        <v>164.5</v>
      </c>
      <c r="AY276" s="22">
        <v>36069</v>
      </c>
      <c r="AZ276">
        <v>164.5</v>
      </c>
      <c r="BA276">
        <f t="shared" ca="1" si="67"/>
        <v>0</v>
      </c>
    </row>
    <row r="277" spans="1:53" x14ac:dyDescent="0.25">
      <c r="A277" t="str">
        <f t="shared" si="65"/>
        <v>199811</v>
      </c>
      <c r="B277">
        <f t="shared" si="68"/>
        <v>1998</v>
      </c>
      <c r="C277">
        <f t="shared" si="69"/>
        <v>11</v>
      </c>
      <c r="D277">
        <f t="shared" si="75"/>
        <v>272</v>
      </c>
      <c r="E277" s="64">
        <v>5954</v>
      </c>
      <c r="F277" s="64">
        <v>5231</v>
      </c>
      <c r="G277" s="2">
        <f>G270</f>
        <v>0.77</v>
      </c>
      <c r="H277" s="63">
        <v>164.4</v>
      </c>
      <c r="J277" s="32">
        <f t="shared" si="79"/>
        <v>1.0035395246923984</v>
      </c>
      <c r="K277" s="32">
        <f t="shared" si="80"/>
        <v>1.0032604526275413</v>
      </c>
      <c r="L277" s="63"/>
      <c r="M277" s="63"/>
      <c r="N277" s="63"/>
      <c r="O277"/>
      <c r="P277" s="63"/>
      <c r="Q277" s="63"/>
      <c r="R277" s="63"/>
      <c r="S277"/>
      <c r="T277" s="63"/>
      <c r="U277" s="63"/>
      <c r="V277" s="63"/>
      <c r="X277" s="63"/>
      <c r="Y277" s="63"/>
      <c r="Z277" s="63"/>
      <c r="AA277"/>
      <c r="AB277" s="63"/>
      <c r="AC277" s="63"/>
      <c r="AD277" s="63"/>
      <c r="AN277" s="106" t="str">
        <f t="shared" ca="1" si="76"/>
        <v/>
      </c>
      <c r="AP277" s="106" t="str">
        <f t="shared" ca="1" si="77"/>
        <v/>
      </c>
      <c r="AR277" t="str">
        <f t="shared" si="66"/>
        <v>199811</v>
      </c>
      <c r="AS277">
        <f t="shared" si="78"/>
        <v>272</v>
      </c>
      <c r="AT277">
        <f t="shared" ca="1" si="70"/>
        <v>5954</v>
      </c>
      <c r="AU277">
        <f t="shared" ca="1" si="71"/>
        <v>5231</v>
      </c>
      <c r="AV277">
        <f t="shared" ca="1" si="72"/>
        <v>0.77</v>
      </c>
      <c r="AW277">
        <f t="shared" ca="1" si="73"/>
        <v>164.4</v>
      </c>
      <c r="AX277">
        <f t="shared" ca="1" si="74"/>
        <v>164.4</v>
      </c>
      <c r="AY277" s="22">
        <v>36100</v>
      </c>
      <c r="AZ277">
        <v>164.4</v>
      </c>
      <c r="BA277">
        <f t="shared" ca="1" si="67"/>
        <v>0</v>
      </c>
    </row>
    <row r="278" spans="1:53" x14ac:dyDescent="0.25">
      <c r="A278" t="str">
        <f t="shared" si="65"/>
        <v>199812</v>
      </c>
      <c r="B278">
        <f t="shared" si="68"/>
        <v>1998</v>
      </c>
      <c r="C278">
        <f t="shared" si="69"/>
        <v>12</v>
      </c>
      <c r="D278">
        <f t="shared" si="75"/>
        <v>273</v>
      </c>
      <c r="E278" s="64">
        <v>5938</v>
      </c>
      <c r="F278" s="64">
        <v>5248</v>
      </c>
      <c r="G278" s="2">
        <f>G270</f>
        <v>0.77</v>
      </c>
      <c r="H278" s="63">
        <v>164.4</v>
      </c>
      <c r="J278" s="32">
        <f t="shared" si="79"/>
        <v>0.99731273093718509</v>
      </c>
      <c r="K278" s="32">
        <f t="shared" si="80"/>
        <v>1.0032498566239725</v>
      </c>
      <c r="L278" s="63">
        <v>4.79</v>
      </c>
      <c r="M278" s="63">
        <v>4.66</v>
      </c>
      <c r="N278" s="63">
        <v>4.5999999999999996</v>
      </c>
      <c r="O278"/>
      <c r="P278" s="63">
        <v>2.99</v>
      </c>
      <c r="Q278" s="63">
        <v>2.48</v>
      </c>
      <c r="R278" s="63">
        <v>2.35</v>
      </c>
      <c r="S278"/>
      <c r="T278" s="63">
        <v>2.2200000000000002</v>
      </c>
      <c r="U278" s="63">
        <v>2.2000000000000002</v>
      </c>
      <c r="V278" s="63">
        <v>2.19</v>
      </c>
      <c r="X278" s="104">
        <f t="shared" ref="X278:X332" si="81">(P278+T278)/2</f>
        <v>2.6050000000000004</v>
      </c>
      <c r="Y278" s="104">
        <f t="shared" ref="Y278:Y332" si="82">(Q278+U278)/2</f>
        <v>2.34</v>
      </c>
      <c r="Z278" s="104">
        <f t="shared" ref="Z278:Z332" si="83">(R278+V278)/2</f>
        <v>2.27</v>
      </c>
      <c r="AA278"/>
      <c r="AB278" s="104">
        <f t="shared" ref="AB278:AB332" si="84">L278-X278</f>
        <v>2.1849999999999996</v>
      </c>
      <c r="AC278" s="104">
        <f t="shared" ref="AC278:AC332" si="85">M278-Y278</f>
        <v>2.3200000000000003</v>
      </c>
      <c r="AD278" s="104">
        <f t="shared" ref="AD278:AD332" si="86">N278-Z278</f>
        <v>2.3299999999999996</v>
      </c>
      <c r="AF278" s="105">
        <f t="shared" ref="AF278:AF332" si="87">(AB278+1.5)/100</f>
        <v>3.6849999999999994E-2</v>
      </c>
      <c r="AG278" s="105">
        <f t="shared" ref="AG278:AG332" si="88">(AC278+1.5)/100</f>
        <v>3.8200000000000005E-2</v>
      </c>
      <c r="AH278" s="105">
        <f t="shared" ref="AH278:AH332" si="89">(AD278+1.5)/100</f>
        <v>3.8299999999999994E-2</v>
      </c>
      <c r="AJ278" s="63">
        <f t="shared" ref="AJ278:AJ332" si="90">(1+AF278)^(1/12)-1</f>
        <v>3.0201574103121409E-3</v>
      </c>
      <c r="AK278" s="63">
        <f t="shared" ref="AK278:AK332" si="91">(1+AG278)^(1/12)-1</f>
        <v>3.1289219234786891E-3</v>
      </c>
      <c r="AL278" s="63">
        <f t="shared" ref="AL278:AL332" si="92">(1+AH278)^(1/12)-1</f>
        <v>3.1369733958956925E-3</v>
      </c>
      <c r="AN278" s="106" t="str">
        <f t="shared" ca="1" si="76"/>
        <v/>
      </c>
      <c r="AP278" s="106" t="str">
        <f t="shared" ca="1" si="77"/>
        <v/>
      </c>
      <c r="AR278" t="str">
        <f t="shared" si="66"/>
        <v>199812</v>
      </c>
      <c r="AS278">
        <f t="shared" si="78"/>
        <v>273</v>
      </c>
      <c r="AT278">
        <f t="shared" ca="1" si="70"/>
        <v>5938</v>
      </c>
      <c r="AU278">
        <f t="shared" ca="1" si="71"/>
        <v>5248</v>
      </c>
      <c r="AV278">
        <f t="shared" ca="1" si="72"/>
        <v>0.77</v>
      </c>
      <c r="AW278">
        <f t="shared" ca="1" si="73"/>
        <v>164.4</v>
      </c>
      <c r="AX278">
        <f t="shared" ca="1" si="74"/>
        <v>164.4</v>
      </c>
      <c r="AY278" s="22">
        <v>36130</v>
      </c>
      <c r="AZ278">
        <v>164.4</v>
      </c>
      <c r="BA278">
        <f t="shared" ca="1" si="67"/>
        <v>0</v>
      </c>
    </row>
    <row r="279" spans="1:53" x14ac:dyDescent="0.25">
      <c r="A279" t="str">
        <f t="shared" si="65"/>
        <v>19991</v>
      </c>
      <c r="B279">
        <f t="shared" si="68"/>
        <v>1999</v>
      </c>
      <c r="C279">
        <f t="shared" si="69"/>
        <v>1</v>
      </c>
      <c r="D279">
        <f t="shared" si="75"/>
        <v>274</v>
      </c>
      <c r="E279" s="64">
        <v>5969</v>
      </c>
      <c r="F279" s="64">
        <v>5264</v>
      </c>
      <c r="G279" s="2">
        <f>G270</f>
        <v>0.77</v>
      </c>
      <c r="H279" s="63">
        <v>163.4</v>
      </c>
      <c r="J279" s="32">
        <f t="shared" si="79"/>
        <v>1.0052206130010104</v>
      </c>
      <c r="K279" s="32">
        <f t="shared" si="80"/>
        <v>1.0030487804878048</v>
      </c>
      <c r="L279" s="63">
        <v>4.43</v>
      </c>
      <c r="M279" s="63">
        <v>4.34</v>
      </c>
      <c r="N279" s="63">
        <v>4.3600000000000003</v>
      </c>
      <c r="O279"/>
      <c r="P279" s="63">
        <v>2.82</v>
      </c>
      <c r="Q279" s="63">
        <v>2.17</v>
      </c>
      <c r="R279" s="63">
        <v>2.1</v>
      </c>
      <c r="S279"/>
      <c r="T279" s="63">
        <v>2.0499999999999998</v>
      </c>
      <c r="U279" s="63">
        <v>1.9</v>
      </c>
      <c r="V279" s="63">
        <v>1.94</v>
      </c>
      <c r="X279" s="104">
        <f t="shared" si="81"/>
        <v>2.4349999999999996</v>
      </c>
      <c r="Y279" s="104">
        <f t="shared" si="82"/>
        <v>2.0350000000000001</v>
      </c>
      <c r="Z279" s="104">
        <f t="shared" si="83"/>
        <v>2.02</v>
      </c>
      <c r="AA279"/>
      <c r="AB279" s="104">
        <f t="shared" si="84"/>
        <v>1.9950000000000001</v>
      </c>
      <c r="AC279" s="104">
        <f t="shared" si="85"/>
        <v>2.3049999999999997</v>
      </c>
      <c r="AD279" s="104">
        <f t="shared" si="86"/>
        <v>2.3400000000000003</v>
      </c>
      <c r="AF279" s="105">
        <f t="shared" si="87"/>
        <v>3.4950000000000002E-2</v>
      </c>
      <c r="AG279" s="105">
        <f t="shared" si="88"/>
        <v>3.805E-2</v>
      </c>
      <c r="AH279" s="105">
        <f t="shared" si="89"/>
        <v>3.8400000000000004E-2</v>
      </c>
      <c r="AJ279" s="63">
        <f t="shared" si="90"/>
        <v>2.8668613072220239E-3</v>
      </c>
      <c r="AK279" s="63">
        <f t="shared" si="91"/>
        <v>3.1168433818244967E-3</v>
      </c>
      <c r="AL279" s="63">
        <f t="shared" si="92"/>
        <v>3.1450241575170512E-3</v>
      </c>
      <c r="AN279" s="106" t="str">
        <f t="shared" ca="1" si="76"/>
        <v/>
      </c>
      <c r="AP279" s="106" t="str">
        <f t="shared" ca="1" si="77"/>
        <v/>
      </c>
      <c r="AR279" t="str">
        <f t="shared" si="66"/>
        <v>19991</v>
      </c>
      <c r="AS279">
        <f t="shared" si="78"/>
        <v>274</v>
      </c>
      <c r="AT279">
        <f t="shared" ca="1" si="70"/>
        <v>5969</v>
      </c>
      <c r="AU279">
        <f t="shared" ca="1" si="71"/>
        <v>5264</v>
      </c>
      <c r="AV279">
        <f t="shared" ca="1" si="72"/>
        <v>0.77</v>
      </c>
      <c r="AW279">
        <f t="shared" ca="1" si="73"/>
        <v>163.4</v>
      </c>
      <c r="AX279">
        <f t="shared" ca="1" si="74"/>
        <v>163.4</v>
      </c>
      <c r="AY279" s="22">
        <v>36161</v>
      </c>
      <c r="AZ279">
        <v>163.4</v>
      </c>
      <c r="BA279">
        <f t="shared" ca="1" si="67"/>
        <v>0</v>
      </c>
    </row>
    <row r="280" spans="1:53" x14ac:dyDescent="0.25">
      <c r="A280" t="str">
        <f t="shared" si="65"/>
        <v>19992</v>
      </c>
      <c r="B280">
        <f t="shared" si="68"/>
        <v>1999</v>
      </c>
      <c r="C280">
        <f t="shared" si="69"/>
        <v>2</v>
      </c>
      <c r="D280">
        <f t="shared" si="75"/>
        <v>275</v>
      </c>
      <c r="E280" s="64">
        <v>6010</v>
      </c>
      <c r="F280" s="64">
        <v>5277</v>
      </c>
      <c r="G280" s="2">
        <f>G270</f>
        <v>0.77</v>
      </c>
      <c r="H280" s="63">
        <v>163.69999999999999</v>
      </c>
      <c r="J280" s="32">
        <f t="shared" si="79"/>
        <v>1.0068688222482829</v>
      </c>
      <c r="K280" s="32">
        <f t="shared" si="80"/>
        <v>1.0024696048632218</v>
      </c>
      <c r="L280" s="63">
        <v>4.29</v>
      </c>
      <c r="M280" s="63">
        <v>4.25</v>
      </c>
      <c r="N280" s="63">
        <v>4.3</v>
      </c>
      <c r="O280"/>
      <c r="P280" s="63">
        <v>3</v>
      </c>
      <c r="Q280" s="63">
        <v>2.13</v>
      </c>
      <c r="R280" s="63">
        <v>2.0499999999999998</v>
      </c>
      <c r="S280"/>
      <c r="T280" s="63">
        <v>2.21</v>
      </c>
      <c r="U280" s="63">
        <v>1.85</v>
      </c>
      <c r="V280" s="63">
        <v>1.89</v>
      </c>
      <c r="X280" s="104">
        <f t="shared" si="81"/>
        <v>2.605</v>
      </c>
      <c r="Y280" s="104">
        <f t="shared" si="82"/>
        <v>1.99</v>
      </c>
      <c r="Z280" s="104">
        <f t="shared" si="83"/>
        <v>1.9699999999999998</v>
      </c>
      <c r="AA280"/>
      <c r="AB280" s="104">
        <f t="shared" si="84"/>
        <v>1.6850000000000001</v>
      </c>
      <c r="AC280" s="104">
        <f t="shared" si="85"/>
        <v>2.2599999999999998</v>
      </c>
      <c r="AD280" s="104">
        <f t="shared" si="86"/>
        <v>2.33</v>
      </c>
      <c r="AF280" s="105">
        <f t="shared" si="87"/>
        <v>3.1850000000000003E-2</v>
      </c>
      <c r="AG280" s="105">
        <f t="shared" si="88"/>
        <v>3.7599999999999995E-2</v>
      </c>
      <c r="AH280" s="105">
        <f t="shared" si="89"/>
        <v>3.8300000000000001E-2</v>
      </c>
      <c r="AJ280" s="63">
        <f t="shared" si="90"/>
        <v>2.6161919111042931E-3</v>
      </c>
      <c r="AK280" s="63">
        <f t="shared" si="91"/>
        <v>3.0805981549180128E-3</v>
      </c>
      <c r="AL280" s="63">
        <f t="shared" si="92"/>
        <v>3.1369733958956925E-3</v>
      </c>
      <c r="AN280" s="106" t="str">
        <f t="shared" ca="1" si="76"/>
        <v/>
      </c>
      <c r="AP280" s="106" t="str">
        <f t="shared" ca="1" si="77"/>
        <v/>
      </c>
      <c r="AR280" t="str">
        <f t="shared" si="66"/>
        <v>19992</v>
      </c>
      <c r="AS280">
        <f t="shared" si="78"/>
        <v>275</v>
      </c>
      <c r="AT280">
        <f t="shared" ca="1" si="70"/>
        <v>6010</v>
      </c>
      <c r="AU280">
        <f t="shared" ca="1" si="71"/>
        <v>5277</v>
      </c>
      <c r="AV280">
        <f t="shared" ca="1" si="72"/>
        <v>0.77</v>
      </c>
      <c r="AW280">
        <f t="shared" ca="1" si="73"/>
        <v>163.69999999999999</v>
      </c>
      <c r="AX280">
        <f t="shared" ca="1" si="74"/>
        <v>163.69999999999999</v>
      </c>
      <c r="AY280" s="22">
        <v>36192</v>
      </c>
      <c r="AZ280">
        <v>163.69999999999999</v>
      </c>
      <c r="BA280">
        <f t="shared" ca="1" si="67"/>
        <v>0</v>
      </c>
    </row>
    <row r="281" spans="1:53" x14ac:dyDescent="0.25">
      <c r="A281" t="str">
        <f t="shared" si="65"/>
        <v>19993</v>
      </c>
      <c r="B281">
        <f t="shared" si="68"/>
        <v>1999</v>
      </c>
      <c r="C281">
        <f t="shared" si="69"/>
        <v>3</v>
      </c>
      <c r="D281">
        <f t="shared" si="75"/>
        <v>276</v>
      </c>
      <c r="E281" s="64">
        <v>6046</v>
      </c>
      <c r="F281" s="64">
        <v>5292</v>
      </c>
      <c r="G281" s="2">
        <f>G270</f>
        <v>0.77</v>
      </c>
      <c r="H281" s="63">
        <v>164.1</v>
      </c>
      <c r="J281" s="32">
        <f t="shared" si="79"/>
        <v>1.0059900166389351</v>
      </c>
      <c r="K281" s="32">
        <f t="shared" si="80"/>
        <v>1.0028425241614554</v>
      </c>
      <c r="L281" s="63">
        <v>4.83</v>
      </c>
      <c r="M281" s="63">
        <v>4.7300000000000004</v>
      </c>
      <c r="N281" s="63">
        <v>4.71</v>
      </c>
      <c r="O281"/>
      <c r="P281" s="63">
        <v>3.15</v>
      </c>
      <c r="Q281" s="63">
        <v>2.17</v>
      </c>
      <c r="R281" s="63">
        <v>2.06</v>
      </c>
      <c r="S281"/>
      <c r="T281" s="63">
        <v>2.33</v>
      </c>
      <c r="U281" s="63">
        <v>1.89</v>
      </c>
      <c r="V281" s="63">
        <v>1.9</v>
      </c>
      <c r="X281" s="104">
        <f t="shared" si="81"/>
        <v>2.74</v>
      </c>
      <c r="Y281" s="104">
        <f t="shared" si="82"/>
        <v>2.0299999999999998</v>
      </c>
      <c r="Z281" s="104">
        <f t="shared" si="83"/>
        <v>1.98</v>
      </c>
      <c r="AA281"/>
      <c r="AB281" s="104">
        <f t="shared" si="84"/>
        <v>2.09</v>
      </c>
      <c r="AC281" s="104">
        <f t="shared" si="85"/>
        <v>2.7000000000000006</v>
      </c>
      <c r="AD281" s="104">
        <f t="shared" si="86"/>
        <v>2.73</v>
      </c>
      <c r="AF281" s="105">
        <f t="shared" si="87"/>
        <v>3.5900000000000001E-2</v>
      </c>
      <c r="AG281" s="105">
        <f t="shared" si="88"/>
        <v>4.200000000000001E-2</v>
      </c>
      <c r="AH281" s="105">
        <f t="shared" si="89"/>
        <v>4.2300000000000004E-2</v>
      </c>
      <c r="AJ281" s="63">
        <f t="shared" si="90"/>
        <v>2.9435415760119543E-3</v>
      </c>
      <c r="AK281" s="63">
        <f t="shared" si="91"/>
        <v>3.4343792900468628E-3</v>
      </c>
      <c r="AL281" s="63">
        <f t="shared" si="92"/>
        <v>3.4584508349766452E-3</v>
      </c>
      <c r="AN281" s="106" t="str">
        <f t="shared" ca="1" si="76"/>
        <v/>
      </c>
      <c r="AP281" s="106" t="str">
        <f t="shared" ca="1" si="77"/>
        <v/>
      </c>
      <c r="AR281" t="str">
        <f t="shared" si="66"/>
        <v>19993</v>
      </c>
      <c r="AS281">
        <f t="shared" si="78"/>
        <v>276</v>
      </c>
      <c r="AT281">
        <f t="shared" ca="1" si="70"/>
        <v>6046</v>
      </c>
      <c r="AU281">
        <f t="shared" ca="1" si="71"/>
        <v>5292</v>
      </c>
      <c r="AV281">
        <f t="shared" ca="1" si="72"/>
        <v>0.77</v>
      </c>
      <c r="AW281">
        <f t="shared" ca="1" si="73"/>
        <v>164.1</v>
      </c>
      <c r="AX281">
        <f t="shared" ca="1" si="74"/>
        <v>164.1</v>
      </c>
      <c r="AY281" s="22">
        <v>36220</v>
      </c>
      <c r="AZ281">
        <v>164.1</v>
      </c>
      <c r="BA281">
        <f t="shared" ca="1" si="67"/>
        <v>0</v>
      </c>
    </row>
    <row r="282" spans="1:53" x14ac:dyDescent="0.25">
      <c r="A282" t="str">
        <f t="shared" si="65"/>
        <v>19994</v>
      </c>
      <c r="B282">
        <f t="shared" si="68"/>
        <v>1999</v>
      </c>
      <c r="C282">
        <f t="shared" si="69"/>
        <v>4</v>
      </c>
      <c r="D282">
        <f t="shared" si="75"/>
        <v>277</v>
      </c>
      <c r="E282" s="64">
        <v>6057</v>
      </c>
      <c r="F282" s="64">
        <v>5307</v>
      </c>
      <c r="G282" s="2">
        <v>0.77</v>
      </c>
      <c r="H282" s="63">
        <v>165.2</v>
      </c>
      <c r="J282" s="32">
        <f t="shared" si="79"/>
        <v>1.0018193847171684</v>
      </c>
      <c r="K282" s="32">
        <f t="shared" si="80"/>
        <v>1.0028344671201814</v>
      </c>
      <c r="L282" s="63">
        <v>4.68</v>
      </c>
      <c r="M282" s="63">
        <v>4.66</v>
      </c>
      <c r="N282" s="63">
        <v>4.66</v>
      </c>
      <c r="O282"/>
      <c r="P282" s="63">
        <v>3.03</v>
      </c>
      <c r="Q282" s="63">
        <v>1.99</v>
      </c>
      <c r="R282" s="63">
        <v>1.9</v>
      </c>
      <c r="S282"/>
      <c r="T282" s="63">
        <v>2.21</v>
      </c>
      <c r="U282" s="63">
        <v>1.71</v>
      </c>
      <c r="V282" s="63">
        <v>1.75</v>
      </c>
      <c r="X282" s="104">
        <f t="shared" si="81"/>
        <v>2.62</v>
      </c>
      <c r="Y282" s="104">
        <f t="shared" si="82"/>
        <v>1.85</v>
      </c>
      <c r="Z282" s="104">
        <f t="shared" si="83"/>
        <v>1.825</v>
      </c>
      <c r="AA282"/>
      <c r="AB282" s="104">
        <f t="shared" si="84"/>
        <v>2.0599999999999996</v>
      </c>
      <c r="AC282" s="104">
        <f t="shared" si="85"/>
        <v>2.81</v>
      </c>
      <c r="AD282" s="104">
        <f t="shared" si="86"/>
        <v>2.835</v>
      </c>
      <c r="AF282" s="105">
        <f t="shared" si="87"/>
        <v>3.5599999999999993E-2</v>
      </c>
      <c r="AG282" s="105">
        <f t="shared" si="88"/>
        <v>4.3100000000000006E-2</v>
      </c>
      <c r="AH282" s="105">
        <f t="shared" si="89"/>
        <v>4.335E-2</v>
      </c>
      <c r="AJ282" s="63">
        <f t="shared" si="90"/>
        <v>2.9193337207231718E-3</v>
      </c>
      <c r="AK282" s="63">
        <f t="shared" si="91"/>
        <v>3.5226105855981071E-3</v>
      </c>
      <c r="AL282" s="63">
        <f t="shared" si="92"/>
        <v>3.5426512574667779E-3</v>
      </c>
      <c r="AN282" s="106" t="str">
        <f t="shared" ca="1" si="76"/>
        <v/>
      </c>
      <c r="AP282" s="106" t="str">
        <f t="shared" ca="1" si="77"/>
        <v/>
      </c>
      <c r="AR282" t="str">
        <f t="shared" si="66"/>
        <v>19994</v>
      </c>
      <c r="AS282">
        <f t="shared" si="78"/>
        <v>277</v>
      </c>
      <c r="AT282">
        <f t="shared" ca="1" si="70"/>
        <v>6057</v>
      </c>
      <c r="AU282">
        <f t="shared" ca="1" si="71"/>
        <v>5307</v>
      </c>
      <c r="AV282">
        <f t="shared" ca="1" si="72"/>
        <v>0.77</v>
      </c>
      <c r="AW282">
        <f t="shared" ca="1" si="73"/>
        <v>165.2</v>
      </c>
      <c r="AX282">
        <f t="shared" ca="1" si="74"/>
        <v>165.2</v>
      </c>
      <c r="AY282" s="22">
        <v>36251</v>
      </c>
      <c r="AZ282">
        <v>165.2</v>
      </c>
      <c r="BA282">
        <f t="shared" ca="1" si="67"/>
        <v>0</v>
      </c>
    </row>
    <row r="283" spans="1:53" x14ac:dyDescent="0.25">
      <c r="A283" t="str">
        <f t="shared" si="65"/>
        <v>19995</v>
      </c>
      <c r="B283">
        <f t="shared" si="68"/>
        <v>1999</v>
      </c>
      <c r="C283">
        <f t="shared" si="69"/>
        <v>5</v>
      </c>
      <c r="D283">
        <f t="shared" si="75"/>
        <v>278</v>
      </c>
      <c r="E283" s="64">
        <v>6098</v>
      </c>
      <c r="F283" s="64">
        <v>5322</v>
      </c>
      <c r="G283" s="2">
        <f>G282</f>
        <v>0.77</v>
      </c>
      <c r="H283" s="63">
        <v>165.6</v>
      </c>
      <c r="J283" s="32">
        <f t="shared" si="79"/>
        <v>1.006769027571405</v>
      </c>
      <c r="K283" s="32">
        <f t="shared" si="80"/>
        <v>1.0028264556246467</v>
      </c>
      <c r="L283" s="63">
        <v>5</v>
      </c>
      <c r="M283" s="63">
        <v>4.8600000000000003</v>
      </c>
      <c r="N283" s="63">
        <v>4.8</v>
      </c>
      <c r="O283"/>
      <c r="P283" s="63">
        <v>3.36</v>
      </c>
      <c r="Q283" s="63">
        <v>2.13</v>
      </c>
      <c r="R283" s="63">
        <v>2.02</v>
      </c>
      <c r="S283"/>
      <c r="T283" s="63">
        <v>2.5099999999999998</v>
      </c>
      <c r="U283" s="63">
        <v>1.85</v>
      </c>
      <c r="V283" s="63">
        <v>1.87</v>
      </c>
      <c r="X283" s="104">
        <f t="shared" si="81"/>
        <v>2.9349999999999996</v>
      </c>
      <c r="Y283" s="104">
        <f t="shared" si="82"/>
        <v>1.99</v>
      </c>
      <c r="Z283" s="104">
        <f t="shared" si="83"/>
        <v>1.9450000000000001</v>
      </c>
      <c r="AA283"/>
      <c r="AB283" s="104">
        <f t="shared" si="84"/>
        <v>2.0650000000000004</v>
      </c>
      <c r="AC283" s="104">
        <f t="shared" si="85"/>
        <v>2.87</v>
      </c>
      <c r="AD283" s="104">
        <f t="shared" si="86"/>
        <v>2.8549999999999995</v>
      </c>
      <c r="AF283" s="105">
        <f t="shared" si="87"/>
        <v>3.5650000000000001E-2</v>
      </c>
      <c r="AG283" s="105">
        <f t="shared" si="88"/>
        <v>4.3700000000000003E-2</v>
      </c>
      <c r="AH283" s="105">
        <f t="shared" si="89"/>
        <v>4.3549999999999998E-2</v>
      </c>
      <c r="AJ283" s="63">
        <f t="shared" si="90"/>
        <v>2.9233688096448329E-3</v>
      </c>
      <c r="AK283" s="63">
        <f t="shared" si="91"/>
        <v>3.5707008042658028E-3</v>
      </c>
      <c r="AL283" s="63">
        <f t="shared" si="92"/>
        <v>3.5586806258918191E-3</v>
      </c>
      <c r="AN283" s="106" t="str">
        <f t="shared" ca="1" si="76"/>
        <v/>
      </c>
      <c r="AP283" s="106" t="str">
        <f t="shared" ca="1" si="77"/>
        <v/>
      </c>
      <c r="AR283" t="str">
        <f t="shared" si="66"/>
        <v>19995</v>
      </c>
      <c r="AS283">
        <f t="shared" si="78"/>
        <v>278</v>
      </c>
      <c r="AT283">
        <f t="shared" ca="1" si="70"/>
        <v>6098</v>
      </c>
      <c r="AU283">
        <f t="shared" ca="1" si="71"/>
        <v>5322</v>
      </c>
      <c r="AV283">
        <f t="shared" ca="1" si="72"/>
        <v>0.77</v>
      </c>
      <c r="AW283">
        <f t="shared" ca="1" si="73"/>
        <v>165.6</v>
      </c>
      <c r="AX283">
        <f t="shared" ca="1" si="74"/>
        <v>165.6</v>
      </c>
      <c r="AY283" s="22">
        <v>36281</v>
      </c>
      <c r="AZ283">
        <v>165.6</v>
      </c>
      <c r="BA283">
        <f t="shared" ca="1" si="67"/>
        <v>0</v>
      </c>
    </row>
    <row r="284" spans="1:53" x14ac:dyDescent="0.25">
      <c r="A284" t="str">
        <f t="shared" si="65"/>
        <v>19996</v>
      </c>
      <c r="B284">
        <f t="shared" si="68"/>
        <v>1999</v>
      </c>
      <c r="C284">
        <f t="shared" si="69"/>
        <v>6</v>
      </c>
      <c r="D284">
        <f t="shared" si="75"/>
        <v>279</v>
      </c>
      <c r="E284" s="64">
        <v>6134</v>
      </c>
      <c r="F284" s="64">
        <v>5338</v>
      </c>
      <c r="G284" s="2">
        <f>G282</f>
        <v>0.77</v>
      </c>
      <c r="H284" s="63">
        <v>165.6</v>
      </c>
      <c r="J284" s="32">
        <f t="shared" si="79"/>
        <v>1.0059035749426042</v>
      </c>
      <c r="K284" s="32">
        <f t="shared" si="80"/>
        <v>1.0030063885757234</v>
      </c>
      <c r="L284" s="63">
        <v>5.22</v>
      </c>
      <c r="M284" s="63">
        <v>5.0999999999999996</v>
      </c>
      <c r="N284" s="63">
        <v>5.0199999999999996</v>
      </c>
      <c r="O284"/>
      <c r="P284" s="63">
        <v>3.29</v>
      </c>
      <c r="Q284" s="63">
        <v>2.13</v>
      </c>
      <c r="R284" s="63">
        <v>2.0099999999999998</v>
      </c>
      <c r="S284"/>
      <c r="T284" s="63">
        <v>2.41</v>
      </c>
      <c r="U284" s="63">
        <v>1.85</v>
      </c>
      <c r="V284" s="63">
        <v>1.86</v>
      </c>
      <c r="X284" s="104">
        <f t="shared" si="81"/>
        <v>2.85</v>
      </c>
      <c r="Y284" s="104">
        <f t="shared" si="82"/>
        <v>1.99</v>
      </c>
      <c r="Z284" s="104">
        <f t="shared" si="83"/>
        <v>1.9350000000000001</v>
      </c>
      <c r="AA284"/>
      <c r="AB284" s="104">
        <f t="shared" si="84"/>
        <v>2.3699999999999997</v>
      </c>
      <c r="AC284" s="104">
        <f t="shared" si="85"/>
        <v>3.1099999999999994</v>
      </c>
      <c r="AD284" s="104">
        <f t="shared" si="86"/>
        <v>3.0849999999999995</v>
      </c>
      <c r="AF284" s="105">
        <f t="shared" si="87"/>
        <v>3.8699999999999998E-2</v>
      </c>
      <c r="AG284" s="105">
        <f t="shared" si="88"/>
        <v>4.6099999999999995E-2</v>
      </c>
      <c r="AH284" s="105">
        <f t="shared" si="89"/>
        <v>4.5849999999999988E-2</v>
      </c>
      <c r="AJ284" s="63">
        <f t="shared" si="90"/>
        <v>3.1691721789193217E-3</v>
      </c>
      <c r="AK284" s="63">
        <f t="shared" si="91"/>
        <v>3.7628086026935126E-3</v>
      </c>
      <c r="AL284" s="63">
        <f t="shared" si="92"/>
        <v>3.7428162347838967E-3</v>
      </c>
      <c r="AN284" s="106" t="str">
        <f t="shared" ca="1" si="76"/>
        <v/>
      </c>
      <c r="AP284" s="106" t="str">
        <f t="shared" ca="1" si="77"/>
        <v/>
      </c>
      <c r="AR284" t="str">
        <f t="shared" si="66"/>
        <v>19996</v>
      </c>
      <c r="AS284">
        <f t="shared" si="78"/>
        <v>279</v>
      </c>
      <c r="AT284">
        <f t="shared" ca="1" si="70"/>
        <v>6134</v>
      </c>
      <c r="AU284">
        <f t="shared" ca="1" si="71"/>
        <v>5338</v>
      </c>
      <c r="AV284">
        <f t="shared" ca="1" si="72"/>
        <v>0.77</v>
      </c>
      <c r="AW284">
        <f t="shared" ca="1" si="73"/>
        <v>165.6</v>
      </c>
      <c r="AX284">
        <f t="shared" ca="1" si="74"/>
        <v>165.6</v>
      </c>
      <c r="AY284" s="22">
        <v>36312</v>
      </c>
      <c r="AZ284">
        <v>165.6</v>
      </c>
      <c r="BA284">
        <f t="shared" ca="1" si="67"/>
        <v>0</v>
      </c>
    </row>
    <row r="285" spans="1:53" x14ac:dyDescent="0.25">
      <c r="A285" t="str">
        <f t="shared" si="65"/>
        <v>19997</v>
      </c>
      <c r="B285">
        <f t="shared" si="68"/>
        <v>1999</v>
      </c>
      <c r="C285">
        <f t="shared" si="69"/>
        <v>7</v>
      </c>
      <c r="D285">
        <f t="shared" si="75"/>
        <v>280</v>
      </c>
      <c r="E285" s="64">
        <v>6155</v>
      </c>
      <c r="F285" s="64">
        <v>5355</v>
      </c>
      <c r="G285" s="2">
        <f>G282</f>
        <v>0.77</v>
      </c>
      <c r="H285" s="63">
        <v>165.1</v>
      </c>
      <c r="J285" s="32">
        <f t="shared" si="79"/>
        <v>1.0034235409194652</v>
      </c>
      <c r="K285" s="32">
        <f t="shared" si="80"/>
        <v>1.0031847133757963</v>
      </c>
      <c r="L285" s="63">
        <v>5.52</v>
      </c>
      <c r="M285" s="63">
        <v>5.28</v>
      </c>
      <c r="N285" s="63">
        <v>5.03</v>
      </c>
      <c r="O285"/>
      <c r="P285" s="63">
        <v>3.45</v>
      </c>
      <c r="Q285" s="63">
        <v>2.17</v>
      </c>
      <c r="R285" s="63">
        <v>2.06</v>
      </c>
      <c r="S285"/>
      <c r="T285" s="63">
        <v>2.5499999999999998</v>
      </c>
      <c r="U285" s="63">
        <v>1.88</v>
      </c>
      <c r="V285" s="63">
        <v>1.9</v>
      </c>
      <c r="X285" s="104">
        <f t="shared" si="81"/>
        <v>3</v>
      </c>
      <c r="Y285" s="104">
        <f t="shared" si="82"/>
        <v>2.0249999999999999</v>
      </c>
      <c r="Z285" s="104">
        <f t="shared" si="83"/>
        <v>1.98</v>
      </c>
      <c r="AA285"/>
      <c r="AB285" s="104">
        <f t="shared" si="84"/>
        <v>2.5199999999999996</v>
      </c>
      <c r="AC285" s="104">
        <f t="shared" si="85"/>
        <v>3.2550000000000003</v>
      </c>
      <c r="AD285" s="104">
        <f t="shared" si="86"/>
        <v>3.0500000000000003</v>
      </c>
      <c r="AF285" s="105">
        <f t="shared" si="87"/>
        <v>4.0199999999999993E-2</v>
      </c>
      <c r="AG285" s="105">
        <f t="shared" si="88"/>
        <v>4.7550000000000009E-2</v>
      </c>
      <c r="AH285" s="105">
        <f t="shared" si="89"/>
        <v>4.5500000000000006E-2</v>
      </c>
      <c r="AJ285" s="63">
        <f t="shared" si="90"/>
        <v>3.2898164700365662E-3</v>
      </c>
      <c r="AK285" s="63">
        <f t="shared" si="91"/>
        <v>3.8786780419439726E-3</v>
      </c>
      <c r="AL285" s="63">
        <f t="shared" si="92"/>
        <v>3.7148195588312394E-3</v>
      </c>
      <c r="AN285" s="106" t="str">
        <f t="shared" ca="1" si="76"/>
        <v/>
      </c>
      <c r="AP285" s="106" t="str">
        <f t="shared" ca="1" si="77"/>
        <v/>
      </c>
      <c r="AR285" t="str">
        <f t="shared" si="66"/>
        <v>19997</v>
      </c>
      <c r="AS285">
        <f t="shared" si="78"/>
        <v>280</v>
      </c>
      <c r="AT285">
        <f t="shared" ca="1" si="70"/>
        <v>6155</v>
      </c>
      <c r="AU285">
        <f t="shared" ca="1" si="71"/>
        <v>5355</v>
      </c>
      <c r="AV285">
        <f t="shared" ca="1" si="72"/>
        <v>0.77</v>
      </c>
      <c r="AW285">
        <f t="shared" ca="1" si="73"/>
        <v>165.1</v>
      </c>
      <c r="AX285">
        <f t="shared" ca="1" si="74"/>
        <v>165.1</v>
      </c>
      <c r="AY285" s="22">
        <v>36342</v>
      </c>
      <c r="AZ285">
        <v>165.1</v>
      </c>
      <c r="BA285">
        <f t="shared" ca="1" si="67"/>
        <v>0</v>
      </c>
    </row>
    <row r="286" spans="1:53" x14ac:dyDescent="0.25">
      <c r="A286" t="str">
        <f t="shared" si="65"/>
        <v>19998</v>
      </c>
      <c r="B286">
        <f t="shared" si="68"/>
        <v>1999</v>
      </c>
      <c r="C286">
        <f t="shared" si="69"/>
        <v>8</v>
      </c>
      <c r="D286">
        <f t="shared" si="75"/>
        <v>281</v>
      </c>
      <c r="E286" s="64">
        <v>6180</v>
      </c>
      <c r="F286" s="64">
        <v>5372</v>
      </c>
      <c r="G286" s="2">
        <f>G282</f>
        <v>0.77</v>
      </c>
      <c r="H286" s="63">
        <v>165.5</v>
      </c>
      <c r="J286" s="32">
        <f t="shared" si="79"/>
        <v>1.0040617384240456</v>
      </c>
      <c r="K286" s="32">
        <f t="shared" si="80"/>
        <v>1.0031746031746032</v>
      </c>
      <c r="L286" s="63">
        <v>5.81</v>
      </c>
      <c r="M286" s="63">
        <v>5.4</v>
      </c>
      <c r="N286" s="63">
        <v>5.09</v>
      </c>
      <c r="O286"/>
      <c r="P286" s="63">
        <v>3.7</v>
      </c>
      <c r="Q286" s="63">
        <v>2.2799999999999998</v>
      </c>
      <c r="R286" s="63">
        <v>2.1</v>
      </c>
      <c r="S286"/>
      <c r="T286" s="63">
        <v>2.77</v>
      </c>
      <c r="U286" s="63">
        <v>2</v>
      </c>
      <c r="V286" s="63">
        <v>1.94</v>
      </c>
      <c r="X286" s="104">
        <f t="shared" si="81"/>
        <v>3.2350000000000003</v>
      </c>
      <c r="Y286" s="104">
        <f t="shared" si="82"/>
        <v>2.1399999999999997</v>
      </c>
      <c r="Z286" s="104">
        <f t="shared" si="83"/>
        <v>2.02</v>
      </c>
      <c r="AA286"/>
      <c r="AB286" s="104">
        <f t="shared" si="84"/>
        <v>2.5749999999999993</v>
      </c>
      <c r="AC286" s="104">
        <f t="shared" si="85"/>
        <v>3.2600000000000007</v>
      </c>
      <c r="AD286" s="104">
        <f t="shared" si="86"/>
        <v>3.07</v>
      </c>
      <c r="AF286" s="105">
        <f t="shared" si="87"/>
        <v>4.0749999999999995E-2</v>
      </c>
      <c r="AG286" s="105">
        <f t="shared" si="88"/>
        <v>4.7600000000000003E-2</v>
      </c>
      <c r="AH286" s="105">
        <f t="shared" si="89"/>
        <v>4.5700000000000005E-2</v>
      </c>
      <c r="AJ286" s="63">
        <f t="shared" si="90"/>
        <v>3.3340127558512123E-3</v>
      </c>
      <c r="AK286" s="63">
        <f t="shared" si="91"/>
        <v>3.8826709170549645E-3</v>
      </c>
      <c r="AL286" s="63">
        <f t="shared" si="92"/>
        <v>3.7308187111868563E-3</v>
      </c>
      <c r="AN286" s="106" t="str">
        <f t="shared" ca="1" si="76"/>
        <v/>
      </c>
      <c r="AP286" s="106" t="str">
        <f t="shared" ca="1" si="77"/>
        <v/>
      </c>
      <c r="AR286" t="str">
        <f t="shared" si="66"/>
        <v>19998</v>
      </c>
      <c r="AS286">
        <f t="shared" si="78"/>
        <v>281</v>
      </c>
      <c r="AT286">
        <f t="shared" ca="1" si="70"/>
        <v>6180</v>
      </c>
      <c r="AU286">
        <f t="shared" ca="1" si="71"/>
        <v>5372</v>
      </c>
      <c r="AV286">
        <f t="shared" ca="1" si="72"/>
        <v>0.77</v>
      </c>
      <c r="AW286">
        <f t="shared" ca="1" si="73"/>
        <v>165.5</v>
      </c>
      <c r="AX286">
        <f t="shared" ca="1" si="74"/>
        <v>165.5</v>
      </c>
      <c r="AY286" s="22">
        <v>36373</v>
      </c>
      <c r="AZ286">
        <v>165.5</v>
      </c>
      <c r="BA286">
        <f t="shared" ca="1" si="67"/>
        <v>0</v>
      </c>
    </row>
    <row r="287" spans="1:53" x14ac:dyDescent="0.25">
      <c r="A287" t="str">
        <f t="shared" si="65"/>
        <v>19999</v>
      </c>
      <c r="B287">
        <f t="shared" si="68"/>
        <v>1999</v>
      </c>
      <c r="C287">
        <f t="shared" si="69"/>
        <v>9</v>
      </c>
      <c r="D287">
        <f t="shared" si="75"/>
        <v>282</v>
      </c>
      <c r="E287" s="64">
        <v>6201</v>
      </c>
      <c r="F287" s="64">
        <v>5389</v>
      </c>
      <c r="G287" s="2">
        <f>G282</f>
        <v>0.77</v>
      </c>
      <c r="H287" s="63">
        <v>166.2</v>
      </c>
      <c r="J287" s="32">
        <f t="shared" si="79"/>
        <v>1.0033980582524271</v>
      </c>
      <c r="K287" s="32">
        <f t="shared" si="80"/>
        <v>1.0031645569620253</v>
      </c>
      <c r="L287" s="63">
        <v>5.89</v>
      </c>
      <c r="M287" s="63">
        <v>5.38</v>
      </c>
      <c r="N287" s="63">
        <v>5.01</v>
      </c>
      <c r="O287"/>
      <c r="P287" s="63">
        <v>3.91</v>
      </c>
      <c r="Q287" s="63">
        <v>2.52</v>
      </c>
      <c r="R287" s="63">
        <v>2.2799999999999998</v>
      </c>
      <c r="S287"/>
      <c r="T287" s="63">
        <v>2.95</v>
      </c>
      <c r="U287" s="63">
        <v>2.23</v>
      </c>
      <c r="V287" s="63">
        <v>2.12</v>
      </c>
      <c r="X287" s="104">
        <f t="shared" si="81"/>
        <v>3.43</v>
      </c>
      <c r="Y287" s="104">
        <f t="shared" si="82"/>
        <v>2.375</v>
      </c>
      <c r="Z287" s="104">
        <f t="shared" si="83"/>
        <v>2.2000000000000002</v>
      </c>
      <c r="AA287"/>
      <c r="AB287" s="104">
        <f t="shared" si="84"/>
        <v>2.4599999999999995</v>
      </c>
      <c r="AC287" s="104">
        <f t="shared" si="85"/>
        <v>3.0049999999999999</v>
      </c>
      <c r="AD287" s="104">
        <f t="shared" si="86"/>
        <v>2.8099999999999996</v>
      </c>
      <c r="AF287" s="105">
        <f t="shared" si="87"/>
        <v>3.9599999999999996E-2</v>
      </c>
      <c r="AG287" s="105">
        <f t="shared" si="88"/>
        <v>4.505E-2</v>
      </c>
      <c r="AH287" s="105">
        <f t="shared" si="89"/>
        <v>4.3099999999999999E-2</v>
      </c>
      <c r="AJ287" s="63">
        <f t="shared" si="90"/>
        <v>3.2415779026344627E-3</v>
      </c>
      <c r="AK287" s="63">
        <f>(1+AG287)^(1/12)-1</f>
        <v>3.6788112058581124E-3</v>
      </c>
      <c r="AL287" s="63">
        <f t="shared" si="92"/>
        <v>3.5226105855981071E-3</v>
      </c>
      <c r="AN287" s="106" t="str">
        <f t="shared" ca="1" si="76"/>
        <v/>
      </c>
      <c r="AP287" s="106" t="str">
        <f t="shared" ca="1" si="77"/>
        <v/>
      </c>
      <c r="AR287" t="str">
        <f t="shared" si="66"/>
        <v>19999</v>
      </c>
      <c r="AS287">
        <f t="shared" si="78"/>
        <v>282</v>
      </c>
      <c r="AT287">
        <f t="shared" ca="1" si="70"/>
        <v>6201</v>
      </c>
      <c r="AU287">
        <f t="shared" ca="1" si="71"/>
        <v>5389</v>
      </c>
      <c r="AV287">
        <f t="shared" ca="1" si="72"/>
        <v>0.77</v>
      </c>
      <c r="AW287">
        <f t="shared" ca="1" si="73"/>
        <v>166.2</v>
      </c>
      <c r="AX287">
        <f t="shared" ca="1" si="74"/>
        <v>166.2</v>
      </c>
      <c r="AY287" s="22">
        <v>36404</v>
      </c>
      <c r="AZ287">
        <v>166.2</v>
      </c>
      <c r="BA287">
        <f t="shared" ca="1" si="67"/>
        <v>0</v>
      </c>
    </row>
    <row r="288" spans="1:53" x14ac:dyDescent="0.25">
      <c r="A288" t="str">
        <f t="shared" si="65"/>
        <v>199910</v>
      </c>
      <c r="B288">
        <f t="shared" si="68"/>
        <v>1999</v>
      </c>
      <c r="C288">
        <f t="shared" si="69"/>
        <v>10</v>
      </c>
      <c r="D288">
        <f t="shared" si="75"/>
        <v>283</v>
      </c>
      <c r="E288" s="64">
        <v>6237</v>
      </c>
      <c r="F288" s="64">
        <v>5408</v>
      </c>
      <c r="G288" s="2">
        <f>G282</f>
        <v>0.77</v>
      </c>
      <c r="H288" s="63">
        <v>166.5</v>
      </c>
      <c r="J288" s="32">
        <f t="shared" si="79"/>
        <v>1.0058055152394776</v>
      </c>
      <c r="K288" s="32">
        <f t="shared" si="80"/>
        <v>1.0035257005010205</v>
      </c>
      <c r="L288" s="63">
        <v>6.37</v>
      </c>
      <c r="M288" s="63">
        <v>5.91</v>
      </c>
      <c r="N288" s="63">
        <v>5.43</v>
      </c>
      <c r="O288"/>
      <c r="P288" s="63">
        <v>3.99</v>
      </c>
      <c r="Q288" s="63">
        <v>2.5099999999999998</v>
      </c>
      <c r="R288" s="63">
        <v>2.2599999999999998</v>
      </c>
      <c r="S288"/>
      <c r="T288" s="63">
        <v>3.02</v>
      </c>
      <c r="U288" s="63">
        <v>2.2200000000000002</v>
      </c>
      <c r="V288" s="63">
        <v>2.1</v>
      </c>
      <c r="X288" s="104">
        <f t="shared" si="81"/>
        <v>3.5049999999999999</v>
      </c>
      <c r="Y288" s="104">
        <f t="shared" si="82"/>
        <v>2.3650000000000002</v>
      </c>
      <c r="Z288" s="104">
        <f t="shared" si="83"/>
        <v>2.1799999999999997</v>
      </c>
      <c r="AA288"/>
      <c r="AB288" s="104">
        <f t="shared" si="84"/>
        <v>2.8650000000000002</v>
      </c>
      <c r="AC288" s="104">
        <f t="shared" si="85"/>
        <v>3.5449999999999999</v>
      </c>
      <c r="AD288" s="104">
        <f t="shared" si="86"/>
        <v>3.25</v>
      </c>
      <c r="AF288" s="105">
        <f t="shared" si="87"/>
        <v>4.3650000000000001E-2</v>
      </c>
      <c r="AG288" s="105">
        <f t="shared" si="88"/>
        <v>5.0450000000000002E-2</v>
      </c>
      <c r="AH288" s="105">
        <f t="shared" si="89"/>
        <v>4.7500000000000001E-2</v>
      </c>
      <c r="AJ288" s="63">
        <f t="shared" si="90"/>
        <v>3.5666942541034974E-3</v>
      </c>
      <c r="AK288" s="63">
        <f t="shared" si="91"/>
        <v>4.109976531824211E-3</v>
      </c>
      <c r="AL288" s="63">
        <f t="shared" si="92"/>
        <v>3.8746849921291737E-3</v>
      </c>
      <c r="AN288" s="106" t="str">
        <f t="shared" ca="1" si="76"/>
        <v/>
      </c>
      <c r="AP288" s="106" t="str">
        <f t="shared" ca="1" si="77"/>
        <v/>
      </c>
      <c r="AR288" t="str">
        <f t="shared" si="66"/>
        <v>199910</v>
      </c>
      <c r="AS288">
        <f t="shared" si="78"/>
        <v>283</v>
      </c>
      <c r="AT288">
        <f t="shared" ca="1" si="70"/>
        <v>6237</v>
      </c>
      <c r="AU288">
        <f t="shared" ca="1" si="71"/>
        <v>5408</v>
      </c>
      <c r="AV288">
        <f t="shared" ca="1" si="72"/>
        <v>0.77</v>
      </c>
      <c r="AW288">
        <f t="shared" ca="1" si="73"/>
        <v>166.5</v>
      </c>
      <c r="AX288">
        <f t="shared" ca="1" si="74"/>
        <v>166.5</v>
      </c>
      <c r="AY288" s="22">
        <v>36434</v>
      </c>
      <c r="AZ288">
        <v>166.5</v>
      </c>
      <c r="BA288">
        <f t="shared" ca="1" si="67"/>
        <v>0</v>
      </c>
    </row>
    <row r="289" spans="1:72" x14ac:dyDescent="0.25">
      <c r="A289" t="str">
        <f t="shared" si="65"/>
        <v>199911</v>
      </c>
      <c r="B289">
        <f t="shared" si="68"/>
        <v>1999</v>
      </c>
      <c r="C289">
        <f t="shared" si="69"/>
        <v>11</v>
      </c>
      <c r="D289">
        <f t="shared" si="75"/>
        <v>284</v>
      </c>
      <c r="E289" s="64">
        <v>6258</v>
      </c>
      <c r="F289" s="64">
        <v>5426</v>
      </c>
      <c r="G289" s="2">
        <f>G282</f>
        <v>0.77</v>
      </c>
      <c r="H289" s="63">
        <v>166.7</v>
      </c>
      <c r="J289" s="32">
        <f t="shared" si="79"/>
        <v>1.0033670033670035</v>
      </c>
      <c r="K289" s="32">
        <f t="shared" si="80"/>
        <v>1.0033284023668638</v>
      </c>
      <c r="L289" s="63">
        <v>6.09</v>
      </c>
      <c r="M289" s="63">
        <v>5.53</v>
      </c>
      <c r="N289" s="63">
        <v>5.04</v>
      </c>
      <c r="O289"/>
      <c r="P289" s="63">
        <v>3.98</v>
      </c>
      <c r="Q289" s="63">
        <v>2.33</v>
      </c>
      <c r="R289" s="63">
        <v>2.06</v>
      </c>
      <c r="S289"/>
      <c r="T289" s="63">
        <v>3.06</v>
      </c>
      <c r="U289" s="63">
        <v>2.0499999999999998</v>
      </c>
      <c r="V289" s="63">
        <v>1.9</v>
      </c>
      <c r="X289" s="104">
        <f t="shared" si="81"/>
        <v>3.52</v>
      </c>
      <c r="Y289" s="104">
        <f t="shared" si="82"/>
        <v>2.19</v>
      </c>
      <c r="Z289" s="104">
        <f t="shared" si="83"/>
        <v>1.98</v>
      </c>
      <c r="AA289"/>
      <c r="AB289" s="104">
        <f t="shared" si="84"/>
        <v>2.57</v>
      </c>
      <c r="AC289" s="104">
        <f t="shared" si="85"/>
        <v>3.3400000000000003</v>
      </c>
      <c r="AD289" s="104">
        <f t="shared" si="86"/>
        <v>3.06</v>
      </c>
      <c r="AF289" s="105">
        <f t="shared" si="87"/>
        <v>4.07E-2</v>
      </c>
      <c r="AG289" s="105">
        <f t="shared" si="88"/>
        <v>4.8399999999999999E-2</v>
      </c>
      <c r="AH289" s="105">
        <f t="shared" si="89"/>
        <v>4.5600000000000002E-2</v>
      </c>
      <c r="AJ289" s="63">
        <f t="shared" si="90"/>
        <v>3.329995796502061E-3</v>
      </c>
      <c r="AK289" s="63">
        <f t="shared" si="91"/>
        <v>3.9465331721730834E-3</v>
      </c>
      <c r="AL289" s="63">
        <f t="shared" si="92"/>
        <v>3.7228194856664398E-3</v>
      </c>
      <c r="AN289" s="106" t="str">
        <f t="shared" ca="1" si="76"/>
        <v/>
      </c>
      <c r="AP289" s="106" t="str">
        <f t="shared" ca="1" si="77"/>
        <v/>
      </c>
      <c r="AR289" t="str">
        <f t="shared" si="66"/>
        <v>199911</v>
      </c>
      <c r="AS289">
        <f t="shared" si="78"/>
        <v>284</v>
      </c>
      <c r="AT289">
        <f t="shared" ca="1" si="70"/>
        <v>6258</v>
      </c>
      <c r="AU289">
        <f t="shared" ca="1" si="71"/>
        <v>5426</v>
      </c>
      <c r="AV289">
        <f t="shared" ca="1" si="72"/>
        <v>0.77</v>
      </c>
      <c r="AW289">
        <f t="shared" ca="1" si="73"/>
        <v>166.7</v>
      </c>
      <c r="AX289">
        <f t="shared" ca="1" si="74"/>
        <v>166.7</v>
      </c>
      <c r="AY289" s="22">
        <v>36465</v>
      </c>
      <c r="AZ289">
        <v>166.7</v>
      </c>
      <c r="BA289">
        <f t="shared" ca="1" si="67"/>
        <v>0</v>
      </c>
    </row>
    <row r="290" spans="1:72" x14ac:dyDescent="0.25">
      <c r="A290" t="str">
        <f t="shared" si="65"/>
        <v>199912</v>
      </c>
      <c r="B290">
        <f t="shared" si="68"/>
        <v>1999</v>
      </c>
      <c r="C290">
        <f t="shared" si="69"/>
        <v>12</v>
      </c>
      <c r="D290">
        <f t="shared" si="75"/>
        <v>285</v>
      </c>
      <c r="E290" s="64">
        <v>6309</v>
      </c>
      <c r="F290" s="64">
        <v>5446</v>
      </c>
      <c r="G290" s="2">
        <f>G282</f>
        <v>0.77</v>
      </c>
      <c r="H290" s="63">
        <v>167.3</v>
      </c>
      <c r="J290" s="32">
        <f t="shared" si="79"/>
        <v>1.008149568552253</v>
      </c>
      <c r="K290" s="32">
        <f t="shared" si="80"/>
        <v>1.0036859565057132</v>
      </c>
      <c r="L290" s="63">
        <v>6.06</v>
      </c>
      <c r="M290" s="63">
        <v>5.37</v>
      </c>
      <c r="N290" s="63">
        <v>4.8499999999999996</v>
      </c>
      <c r="O290"/>
      <c r="P290" s="63">
        <v>4.1100000000000003</v>
      </c>
      <c r="Q290" s="63">
        <v>2.2400000000000002</v>
      </c>
      <c r="R290" s="63">
        <v>1.95</v>
      </c>
      <c r="S290"/>
      <c r="T290" s="63">
        <v>3.16</v>
      </c>
      <c r="U290" s="63">
        <v>1.96</v>
      </c>
      <c r="V290" s="63">
        <v>1.78</v>
      </c>
      <c r="X290" s="104">
        <f t="shared" si="81"/>
        <v>3.6350000000000002</v>
      </c>
      <c r="Y290" s="104">
        <f t="shared" si="82"/>
        <v>2.1</v>
      </c>
      <c r="Z290" s="104">
        <f t="shared" si="83"/>
        <v>1.865</v>
      </c>
      <c r="AA290"/>
      <c r="AB290" s="104">
        <f t="shared" si="84"/>
        <v>2.4249999999999994</v>
      </c>
      <c r="AC290" s="104">
        <f t="shared" si="85"/>
        <v>3.27</v>
      </c>
      <c r="AD290" s="104">
        <f t="shared" si="86"/>
        <v>2.9849999999999994</v>
      </c>
      <c r="AF290" s="105">
        <f t="shared" si="87"/>
        <v>3.9249999999999993E-2</v>
      </c>
      <c r="AG290" s="105">
        <f t="shared" si="88"/>
        <v>4.7699999999999992E-2</v>
      </c>
      <c r="AH290" s="105">
        <f t="shared" si="89"/>
        <v>4.4849999999999994E-2</v>
      </c>
      <c r="AJ290" s="63">
        <f t="shared" si="90"/>
        <v>3.2134269514560998E-3</v>
      </c>
      <c r="AK290" s="63">
        <f t="shared" si="91"/>
        <v>3.8906561432301423E-3</v>
      </c>
      <c r="AL290" s="63">
        <f t="shared" si="92"/>
        <v>3.6628029309786481E-3</v>
      </c>
      <c r="AN290" s="106" t="str">
        <f t="shared" ca="1" si="76"/>
        <v/>
      </c>
      <c r="AP290" s="106" t="str">
        <f t="shared" ca="1" si="77"/>
        <v/>
      </c>
      <c r="AR290" t="str">
        <f t="shared" si="66"/>
        <v>199912</v>
      </c>
      <c r="AS290">
        <f t="shared" si="78"/>
        <v>285</v>
      </c>
      <c r="AT290">
        <f t="shared" ca="1" si="70"/>
        <v>6309</v>
      </c>
      <c r="AU290">
        <f t="shared" ca="1" si="71"/>
        <v>5446</v>
      </c>
      <c r="AV290">
        <f t="shared" ca="1" si="72"/>
        <v>0.77</v>
      </c>
      <c r="AW290">
        <f t="shared" ca="1" si="73"/>
        <v>167.3</v>
      </c>
      <c r="AX290">
        <f t="shared" ca="1" si="74"/>
        <v>167.3</v>
      </c>
      <c r="AY290" s="22">
        <v>36495</v>
      </c>
      <c r="AZ290">
        <v>167.3</v>
      </c>
      <c r="BA290">
        <f t="shared" ca="1" si="67"/>
        <v>0</v>
      </c>
    </row>
    <row r="291" spans="1:72" x14ac:dyDescent="0.25">
      <c r="A291" t="str">
        <f t="shared" si="65"/>
        <v>20001</v>
      </c>
      <c r="B291">
        <f t="shared" si="68"/>
        <v>2000</v>
      </c>
      <c r="C291">
        <f t="shared" si="69"/>
        <v>1</v>
      </c>
      <c r="D291">
        <f t="shared" si="75"/>
        <v>286</v>
      </c>
      <c r="E291" s="64">
        <v>6351</v>
      </c>
      <c r="F291" s="64">
        <v>5465</v>
      </c>
      <c r="G291" s="2">
        <f>G282</f>
        <v>0.77</v>
      </c>
      <c r="H291" s="63">
        <v>166.6</v>
      </c>
      <c r="J291" s="32">
        <f t="shared" si="79"/>
        <v>1.0066571564431763</v>
      </c>
      <c r="K291" s="32">
        <f t="shared" si="80"/>
        <v>1.0034887991186192</v>
      </c>
      <c r="L291" s="63">
        <v>6.35</v>
      </c>
      <c r="M291" s="63">
        <v>5.72</v>
      </c>
      <c r="N291" s="63">
        <v>5.22</v>
      </c>
      <c r="O291"/>
      <c r="P291" s="63">
        <v>4.13</v>
      </c>
      <c r="Q291" s="63">
        <v>2.2200000000000002</v>
      </c>
      <c r="R291" s="63">
        <v>1.97</v>
      </c>
      <c r="S291"/>
      <c r="T291" s="63">
        <v>3.17</v>
      </c>
      <c r="U291" s="63">
        <v>1.94</v>
      </c>
      <c r="V291" s="63">
        <v>1.81</v>
      </c>
      <c r="X291" s="104">
        <f t="shared" si="81"/>
        <v>3.65</v>
      </c>
      <c r="Y291" s="104">
        <f t="shared" si="82"/>
        <v>2.08</v>
      </c>
      <c r="Z291" s="104">
        <f t="shared" si="83"/>
        <v>1.8900000000000001</v>
      </c>
      <c r="AA291"/>
      <c r="AB291" s="104">
        <f t="shared" si="84"/>
        <v>2.6999999999999997</v>
      </c>
      <c r="AC291" s="104">
        <f t="shared" si="85"/>
        <v>3.6399999999999997</v>
      </c>
      <c r="AD291" s="104">
        <f t="shared" si="86"/>
        <v>3.3299999999999996</v>
      </c>
      <c r="AF291" s="105">
        <f t="shared" si="87"/>
        <v>4.1999999999999996E-2</v>
      </c>
      <c r="AG291" s="105">
        <f t="shared" si="88"/>
        <v>5.1399999999999994E-2</v>
      </c>
      <c r="AH291" s="105">
        <f t="shared" si="89"/>
        <v>4.8300000000000003E-2</v>
      </c>
      <c r="AJ291" s="63">
        <f t="shared" si="90"/>
        <v>3.4343792900468628E-3</v>
      </c>
      <c r="AK291" s="63">
        <f t="shared" si="91"/>
        <v>4.1856194553282489E-3</v>
      </c>
      <c r="AL291" s="63">
        <f t="shared" si="92"/>
        <v>3.9385528336748354E-3</v>
      </c>
      <c r="AN291" s="106" t="str">
        <f t="shared" ca="1" si="76"/>
        <v/>
      </c>
      <c r="AP291" s="106" t="str">
        <f t="shared" ca="1" si="77"/>
        <v/>
      </c>
      <c r="AR291" t="str">
        <f t="shared" si="66"/>
        <v>20001</v>
      </c>
      <c r="AS291">
        <f t="shared" si="78"/>
        <v>286</v>
      </c>
      <c r="AT291">
        <f t="shared" ca="1" si="70"/>
        <v>6351</v>
      </c>
      <c r="AU291">
        <f t="shared" ca="1" si="71"/>
        <v>5465</v>
      </c>
      <c r="AV291">
        <f t="shared" ca="1" si="72"/>
        <v>0.77</v>
      </c>
      <c r="AW291">
        <f t="shared" ca="1" si="73"/>
        <v>166.6</v>
      </c>
      <c r="AX291">
        <f t="shared" ca="1" si="74"/>
        <v>166.6</v>
      </c>
      <c r="AY291" s="22">
        <v>36526</v>
      </c>
      <c r="AZ291">
        <v>166.6</v>
      </c>
      <c r="BA291">
        <f t="shared" ca="1" si="67"/>
        <v>0</v>
      </c>
    </row>
    <row r="292" spans="1:72" x14ac:dyDescent="0.25">
      <c r="A292" t="str">
        <f t="shared" si="65"/>
        <v>20002</v>
      </c>
      <c r="B292">
        <f t="shared" si="68"/>
        <v>2000</v>
      </c>
      <c r="C292">
        <f t="shared" si="69"/>
        <v>2</v>
      </c>
      <c r="D292">
        <f t="shared" si="75"/>
        <v>287</v>
      </c>
      <c r="E292" s="64">
        <v>6294</v>
      </c>
      <c r="F292" s="64">
        <v>5484</v>
      </c>
      <c r="G292" s="2">
        <f>G282</f>
        <v>0.77</v>
      </c>
      <c r="H292" s="63">
        <v>167.5</v>
      </c>
      <c r="J292" s="32">
        <f t="shared" si="79"/>
        <v>0.99102503542749176</v>
      </c>
      <c r="K292" s="32">
        <f t="shared" si="80"/>
        <v>1.0034766697163768</v>
      </c>
      <c r="L292" s="63">
        <v>6.32</v>
      </c>
      <c r="M292" s="63">
        <v>5.7</v>
      </c>
      <c r="N292" s="63">
        <v>5.18</v>
      </c>
      <c r="O292"/>
      <c r="P292" s="63">
        <v>4.37</v>
      </c>
      <c r="Q292" s="63">
        <v>2.4500000000000002</v>
      </c>
      <c r="R292" s="63">
        <v>2.09</v>
      </c>
      <c r="S292"/>
      <c r="T292" s="63">
        <v>3.37</v>
      </c>
      <c r="U292" s="63">
        <v>2.16</v>
      </c>
      <c r="V292" s="63">
        <v>1.92</v>
      </c>
      <c r="X292" s="104">
        <f t="shared" si="81"/>
        <v>3.87</v>
      </c>
      <c r="Y292" s="104">
        <f t="shared" si="82"/>
        <v>2.3050000000000002</v>
      </c>
      <c r="Z292" s="104">
        <f t="shared" si="83"/>
        <v>2.0049999999999999</v>
      </c>
      <c r="AA292"/>
      <c r="AB292" s="104">
        <f t="shared" si="84"/>
        <v>2.4500000000000002</v>
      </c>
      <c r="AC292" s="104">
        <f t="shared" si="85"/>
        <v>3.395</v>
      </c>
      <c r="AD292" s="104">
        <f t="shared" si="86"/>
        <v>3.1749999999999998</v>
      </c>
      <c r="AF292" s="105">
        <f t="shared" si="87"/>
        <v>3.95E-2</v>
      </c>
      <c r="AG292" s="105">
        <f t="shared" si="88"/>
        <v>4.8949999999999994E-2</v>
      </c>
      <c r="AH292" s="105">
        <f t="shared" si="89"/>
        <v>4.675E-2</v>
      </c>
      <c r="AJ292" s="63">
        <f t="shared" si="90"/>
        <v>3.2335356603379051E-3</v>
      </c>
      <c r="AK292" s="63">
        <f t="shared" si="91"/>
        <v>3.9904125654270928E-3</v>
      </c>
      <c r="AL292" s="63">
        <f t="shared" si="92"/>
        <v>3.814768269600366E-3</v>
      </c>
      <c r="AN292" s="106" t="str">
        <f t="shared" ca="1" si="76"/>
        <v/>
      </c>
      <c r="AP292" s="106" t="str">
        <f t="shared" ca="1" si="77"/>
        <v/>
      </c>
      <c r="AR292" t="str">
        <f t="shared" si="66"/>
        <v>20002</v>
      </c>
      <c r="AS292">
        <f t="shared" si="78"/>
        <v>287</v>
      </c>
      <c r="AT292">
        <f t="shared" ca="1" si="70"/>
        <v>6294</v>
      </c>
      <c r="AU292">
        <f t="shared" ca="1" si="71"/>
        <v>5484</v>
      </c>
      <c r="AV292">
        <f t="shared" ca="1" si="72"/>
        <v>0.77</v>
      </c>
      <c r="AW292">
        <f t="shared" ca="1" si="73"/>
        <v>167.5</v>
      </c>
      <c r="AX292">
        <f t="shared" ca="1" si="74"/>
        <v>167.5</v>
      </c>
      <c r="AY292" s="22">
        <v>36557</v>
      </c>
      <c r="AZ292">
        <v>167.5</v>
      </c>
      <c r="BA292">
        <f t="shared" ca="1" si="67"/>
        <v>0</v>
      </c>
    </row>
    <row r="293" spans="1:72" x14ac:dyDescent="0.25">
      <c r="A293" t="str">
        <f t="shared" si="65"/>
        <v>20003</v>
      </c>
      <c r="B293">
        <f t="shared" si="68"/>
        <v>2000</v>
      </c>
      <c r="C293">
        <f t="shared" si="69"/>
        <v>3</v>
      </c>
      <c r="D293">
        <f t="shared" si="75"/>
        <v>288</v>
      </c>
      <c r="E293" s="64">
        <v>6361</v>
      </c>
      <c r="F293" s="64">
        <v>5505</v>
      </c>
      <c r="G293" s="2">
        <f>G282</f>
        <v>0.77</v>
      </c>
      <c r="H293" s="63">
        <v>168.4</v>
      </c>
      <c r="J293" s="32">
        <f t="shared" si="79"/>
        <v>1.0106450587861455</v>
      </c>
      <c r="K293" s="32">
        <f t="shared" si="80"/>
        <v>1.0038293216630196</v>
      </c>
      <c r="L293" s="63">
        <v>6.09</v>
      </c>
      <c r="M293" s="63">
        <v>5.52</v>
      </c>
      <c r="N293" s="63">
        <v>5.0599999999999996</v>
      </c>
      <c r="O293"/>
      <c r="P293" s="63">
        <v>4.12</v>
      </c>
      <c r="Q293" s="63">
        <v>2.33</v>
      </c>
      <c r="R293" s="63">
        <v>1.96</v>
      </c>
      <c r="S293"/>
      <c r="T293" s="63">
        <v>3.09</v>
      </c>
      <c r="U293" s="63">
        <v>2.04</v>
      </c>
      <c r="V293" s="63">
        <v>1.8</v>
      </c>
      <c r="X293" s="104">
        <f t="shared" si="81"/>
        <v>3.605</v>
      </c>
      <c r="Y293" s="104">
        <f t="shared" si="82"/>
        <v>2.1850000000000001</v>
      </c>
      <c r="Z293" s="104">
        <f t="shared" si="83"/>
        <v>1.88</v>
      </c>
      <c r="AA293"/>
      <c r="AB293" s="104">
        <f t="shared" si="84"/>
        <v>2.4849999999999999</v>
      </c>
      <c r="AC293" s="104">
        <f t="shared" si="85"/>
        <v>3.3349999999999995</v>
      </c>
      <c r="AD293" s="104">
        <f t="shared" si="86"/>
        <v>3.1799999999999997</v>
      </c>
      <c r="AF293" s="105">
        <f t="shared" si="87"/>
        <v>3.9849999999999997E-2</v>
      </c>
      <c r="AG293" s="105">
        <f t="shared" si="88"/>
        <v>4.834999999999999E-2</v>
      </c>
      <c r="AH293" s="105">
        <f t="shared" si="89"/>
        <v>4.6799999999999994E-2</v>
      </c>
      <c r="AJ293" s="63">
        <f t="shared" si="90"/>
        <v>3.2616804063805294E-3</v>
      </c>
      <c r="AK293" s="63">
        <f t="shared" si="91"/>
        <v>3.9425430901480762E-3</v>
      </c>
      <c r="AL293" s="63">
        <f t="shared" si="92"/>
        <v>3.8187639418887365E-3</v>
      </c>
      <c r="AN293" s="106" t="str">
        <f t="shared" ca="1" si="76"/>
        <v/>
      </c>
      <c r="AP293" s="106" t="str">
        <f t="shared" ca="1" si="77"/>
        <v/>
      </c>
      <c r="AR293" t="str">
        <f t="shared" si="66"/>
        <v>20003</v>
      </c>
      <c r="AS293">
        <f t="shared" si="78"/>
        <v>288</v>
      </c>
      <c r="AT293">
        <f t="shared" ca="1" si="70"/>
        <v>6361</v>
      </c>
      <c r="AU293">
        <f t="shared" ca="1" si="71"/>
        <v>5505</v>
      </c>
      <c r="AV293">
        <f t="shared" ca="1" si="72"/>
        <v>0.77</v>
      </c>
      <c r="AW293">
        <f t="shared" ca="1" si="73"/>
        <v>168.4</v>
      </c>
      <c r="AX293">
        <f t="shared" ca="1" si="74"/>
        <v>168.4</v>
      </c>
      <c r="AY293" s="22">
        <v>36586</v>
      </c>
      <c r="AZ293">
        <v>168.4</v>
      </c>
      <c r="BA293">
        <f t="shared" ca="1" si="67"/>
        <v>0</v>
      </c>
    </row>
    <row r="294" spans="1:72" x14ac:dyDescent="0.25">
      <c r="A294" t="str">
        <f t="shared" si="65"/>
        <v>20004</v>
      </c>
      <c r="B294">
        <f t="shared" si="68"/>
        <v>2000</v>
      </c>
      <c r="C294">
        <f t="shared" si="69"/>
        <v>4</v>
      </c>
      <c r="D294">
        <f t="shared" si="75"/>
        <v>289</v>
      </c>
      <c r="E294" s="64">
        <v>6330</v>
      </c>
      <c r="F294" s="64">
        <v>5525</v>
      </c>
      <c r="G294" s="2">
        <v>0.78</v>
      </c>
      <c r="H294" s="63">
        <v>170.1</v>
      </c>
      <c r="J294" s="32">
        <f t="shared" si="79"/>
        <v>0.99512655242886339</v>
      </c>
      <c r="K294" s="32">
        <f t="shared" si="80"/>
        <v>1.0036330608537694</v>
      </c>
      <c r="L294" s="63">
        <v>5.93</v>
      </c>
      <c r="M294" s="63">
        <v>5.32</v>
      </c>
      <c r="N294" s="63">
        <v>4.91</v>
      </c>
      <c r="O294"/>
      <c r="P294" s="63">
        <v>4.3099999999999996</v>
      </c>
      <c r="Q294" s="63">
        <v>2.33</v>
      </c>
      <c r="R294" s="63">
        <v>1.91</v>
      </c>
      <c r="S294"/>
      <c r="T294" s="63">
        <v>3.25</v>
      </c>
      <c r="U294" s="63">
        <v>2.04</v>
      </c>
      <c r="V294" s="63">
        <v>1.75</v>
      </c>
      <c r="X294" s="104">
        <f t="shared" si="81"/>
        <v>3.78</v>
      </c>
      <c r="Y294" s="104">
        <f t="shared" si="82"/>
        <v>2.1850000000000001</v>
      </c>
      <c r="Z294" s="104">
        <f t="shared" si="83"/>
        <v>1.83</v>
      </c>
      <c r="AA294"/>
      <c r="AB294" s="104">
        <f t="shared" si="84"/>
        <v>2.15</v>
      </c>
      <c r="AC294" s="104">
        <f t="shared" si="85"/>
        <v>3.1350000000000002</v>
      </c>
      <c r="AD294" s="104">
        <f t="shared" si="86"/>
        <v>3.08</v>
      </c>
      <c r="AF294" s="105">
        <f t="shared" si="87"/>
        <v>3.6499999999999998E-2</v>
      </c>
      <c r="AG294" s="105">
        <f t="shared" si="88"/>
        <v>4.6349999999999995E-2</v>
      </c>
      <c r="AH294" s="105">
        <f t="shared" si="89"/>
        <v>4.58E-2</v>
      </c>
      <c r="AJ294" s="63">
        <f t="shared" si="90"/>
        <v>2.9919380133611728E-3</v>
      </c>
      <c r="AK294" s="63">
        <f t="shared" si="91"/>
        <v>3.7827965914016826E-3</v>
      </c>
      <c r="AL294" s="63">
        <f t="shared" si="92"/>
        <v>3.7388172355212745E-3</v>
      </c>
      <c r="AN294" s="106" t="str">
        <f t="shared" ca="1" si="76"/>
        <v/>
      </c>
      <c r="AP294" s="106" t="str">
        <f t="shared" ca="1" si="77"/>
        <v/>
      </c>
      <c r="AR294" t="str">
        <f t="shared" si="66"/>
        <v>20004</v>
      </c>
      <c r="AS294">
        <f t="shared" si="78"/>
        <v>289</v>
      </c>
      <c r="AT294">
        <f t="shared" ca="1" si="70"/>
        <v>6330</v>
      </c>
      <c r="AU294">
        <f t="shared" ca="1" si="71"/>
        <v>5525</v>
      </c>
      <c r="AV294">
        <f t="shared" ca="1" si="72"/>
        <v>0.78</v>
      </c>
      <c r="AW294">
        <f t="shared" ca="1" si="73"/>
        <v>170.1</v>
      </c>
      <c r="AX294">
        <f t="shared" ca="1" si="74"/>
        <v>170.1</v>
      </c>
      <c r="AY294" s="22">
        <v>36617</v>
      </c>
      <c r="AZ294">
        <v>170.1</v>
      </c>
      <c r="BA294">
        <f t="shared" ca="1" si="67"/>
        <v>0</v>
      </c>
    </row>
    <row r="295" spans="1:72" x14ac:dyDescent="0.25">
      <c r="A295" t="str">
        <f t="shared" si="65"/>
        <v>20005</v>
      </c>
      <c r="B295">
        <f t="shared" si="68"/>
        <v>2000</v>
      </c>
      <c r="C295">
        <f t="shared" si="69"/>
        <v>5</v>
      </c>
      <c r="D295">
        <f t="shared" si="75"/>
        <v>290</v>
      </c>
      <c r="E295" s="64">
        <v>6351</v>
      </c>
      <c r="F295" s="64">
        <v>5546</v>
      </c>
      <c r="G295" s="2">
        <f>G294</f>
        <v>0.78</v>
      </c>
      <c r="H295" s="63">
        <v>170.7</v>
      </c>
      <c r="J295" s="32">
        <f t="shared" si="79"/>
        <v>1.0033175355450237</v>
      </c>
      <c r="K295" s="32">
        <f t="shared" si="80"/>
        <v>1.0038009049773755</v>
      </c>
      <c r="L295" s="63">
        <v>5.83</v>
      </c>
      <c r="M295" s="63">
        <v>5.3</v>
      </c>
      <c r="N295" s="63">
        <v>4.92</v>
      </c>
      <c r="O295"/>
      <c r="P295" s="63">
        <v>4.1500000000000004</v>
      </c>
      <c r="Q295" s="63">
        <v>2.31</v>
      </c>
      <c r="R295" s="63">
        <v>1.96</v>
      </c>
      <c r="S295"/>
      <c r="T295" s="63">
        <v>3.06</v>
      </c>
      <c r="U295" s="63">
        <v>2.02</v>
      </c>
      <c r="V295" s="63">
        <v>1.8</v>
      </c>
      <c r="X295" s="104">
        <f t="shared" si="81"/>
        <v>3.6050000000000004</v>
      </c>
      <c r="Y295" s="104">
        <f t="shared" si="82"/>
        <v>2.165</v>
      </c>
      <c r="Z295" s="104">
        <f t="shared" si="83"/>
        <v>1.88</v>
      </c>
      <c r="AA295"/>
      <c r="AB295" s="104">
        <f t="shared" si="84"/>
        <v>2.2249999999999996</v>
      </c>
      <c r="AC295" s="104">
        <f t="shared" si="85"/>
        <v>3.1349999999999998</v>
      </c>
      <c r="AD295" s="104">
        <f t="shared" si="86"/>
        <v>3.04</v>
      </c>
      <c r="AF295" s="105">
        <f t="shared" si="87"/>
        <v>3.7249999999999998E-2</v>
      </c>
      <c r="AG295" s="105">
        <f t="shared" si="88"/>
        <v>4.6349999999999995E-2</v>
      </c>
      <c r="AH295" s="105">
        <f t="shared" si="89"/>
        <v>4.5400000000000003E-2</v>
      </c>
      <c r="AJ295" s="63">
        <f t="shared" si="90"/>
        <v>3.0523974594831582E-3</v>
      </c>
      <c r="AK295" s="63">
        <f t="shared" si="91"/>
        <v>3.7827965914016826E-3</v>
      </c>
      <c r="AL295" s="63">
        <f t="shared" si="92"/>
        <v>3.7068189305531352E-3</v>
      </c>
      <c r="AN295" s="106" t="str">
        <f t="shared" ca="1" si="76"/>
        <v/>
      </c>
      <c r="AP295" s="106" t="str">
        <f t="shared" ca="1" si="77"/>
        <v/>
      </c>
      <c r="AR295" t="str">
        <f t="shared" si="66"/>
        <v>20005</v>
      </c>
      <c r="AS295">
        <f t="shared" si="78"/>
        <v>290</v>
      </c>
      <c r="AT295">
        <f t="shared" ca="1" si="70"/>
        <v>6351</v>
      </c>
      <c r="AU295">
        <f t="shared" ca="1" si="71"/>
        <v>5546</v>
      </c>
      <c r="AV295">
        <f t="shared" ca="1" si="72"/>
        <v>0.78</v>
      </c>
      <c r="AW295">
        <f t="shared" ca="1" si="73"/>
        <v>170.7</v>
      </c>
      <c r="AX295">
        <f t="shared" ca="1" si="74"/>
        <v>170.7</v>
      </c>
      <c r="AY295" s="22">
        <v>36647</v>
      </c>
      <c r="AZ295">
        <v>170.7</v>
      </c>
      <c r="BA295">
        <f t="shared" ca="1" si="67"/>
        <v>0</v>
      </c>
    </row>
    <row r="296" spans="1:72" x14ac:dyDescent="0.25">
      <c r="A296" t="str">
        <f t="shared" si="65"/>
        <v>20006</v>
      </c>
      <c r="B296">
        <f t="shared" si="68"/>
        <v>2000</v>
      </c>
      <c r="C296">
        <f t="shared" si="69"/>
        <v>6</v>
      </c>
      <c r="D296">
        <f t="shared" si="75"/>
        <v>291</v>
      </c>
      <c r="E296" s="64">
        <v>6366</v>
      </c>
      <c r="F296" s="64">
        <v>5565</v>
      </c>
      <c r="G296" s="2">
        <f>G294</f>
        <v>0.78</v>
      </c>
      <c r="H296" s="63">
        <v>171.1</v>
      </c>
      <c r="J296" s="32">
        <f t="shared" si="79"/>
        <v>1.002361832782239</v>
      </c>
      <c r="K296" s="32">
        <f t="shared" si="80"/>
        <v>1.0034258925351605</v>
      </c>
      <c r="L296" s="63">
        <v>5.76</v>
      </c>
      <c r="M296" s="63">
        <v>5.21</v>
      </c>
      <c r="N296" s="63">
        <v>4.8600000000000003</v>
      </c>
      <c r="O296"/>
      <c r="P296" s="63">
        <v>4.28</v>
      </c>
      <c r="Q296" s="63">
        <v>2.36</v>
      </c>
      <c r="R296" s="63">
        <v>1.98</v>
      </c>
      <c r="S296"/>
      <c r="T296" s="63">
        <v>3.15</v>
      </c>
      <c r="U296" s="63">
        <v>2.06</v>
      </c>
      <c r="V296" s="63">
        <v>1.81</v>
      </c>
      <c r="X296" s="104">
        <f t="shared" si="81"/>
        <v>3.7149999999999999</v>
      </c>
      <c r="Y296" s="104">
        <f t="shared" si="82"/>
        <v>2.21</v>
      </c>
      <c r="Z296" s="104">
        <f t="shared" si="83"/>
        <v>1.895</v>
      </c>
      <c r="AA296"/>
      <c r="AB296" s="104">
        <f t="shared" si="84"/>
        <v>2.0449999999999999</v>
      </c>
      <c r="AC296" s="104">
        <f t="shared" si="85"/>
        <v>3</v>
      </c>
      <c r="AD296" s="104">
        <f t="shared" si="86"/>
        <v>2.9650000000000003</v>
      </c>
      <c r="AF296" s="105">
        <f t="shared" si="87"/>
        <v>3.5450000000000002E-2</v>
      </c>
      <c r="AG296" s="105">
        <f t="shared" si="88"/>
        <v>4.4999999999999998E-2</v>
      </c>
      <c r="AH296" s="105">
        <f t="shared" si="89"/>
        <v>4.4649999999999995E-2</v>
      </c>
      <c r="AJ296" s="63">
        <f t="shared" si="90"/>
        <v>2.9072273823647077E-3</v>
      </c>
      <c r="AK296" s="63">
        <f t="shared" si="91"/>
        <v>3.6748094004368514E-3</v>
      </c>
      <c r="AL296" s="63">
        <f t="shared" si="92"/>
        <v>3.6467918469804683E-3</v>
      </c>
      <c r="AN296" s="106" t="str">
        <f t="shared" ca="1" si="76"/>
        <v/>
      </c>
      <c r="AP296" s="106" t="str">
        <f t="shared" ca="1" si="77"/>
        <v/>
      </c>
      <c r="AR296" t="str">
        <f t="shared" si="66"/>
        <v>20006</v>
      </c>
      <c r="AS296">
        <f t="shared" si="78"/>
        <v>291</v>
      </c>
      <c r="AT296">
        <f t="shared" ca="1" si="70"/>
        <v>6366</v>
      </c>
      <c r="AU296">
        <f t="shared" ca="1" si="71"/>
        <v>5565</v>
      </c>
      <c r="AV296">
        <f t="shared" ca="1" si="72"/>
        <v>0.78</v>
      </c>
      <c r="AW296">
        <f t="shared" ca="1" si="73"/>
        <v>171.1</v>
      </c>
      <c r="AX296">
        <f t="shared" ca="1" si="74"/>
        <v>171.1</v>
      </c>
      <c r="AY296" s="22">
        <v>36678</v>
      </c>
      <c r="AZ296">
        <v>171.1</v>
      </c>
      <c r="BA296">
        <f t="shared" ca="1" si="67"/>
        <v>0</v>
      </c>
    </row>
    <row r="297" spans="1:72" x14ac:dyDescent="0.25">
      <c r="A297" t="str">
        <f t="shared" si="65"/>
        <v>20007</v>
      </c>
      <c r="B297">
        <f t="shared" si="68"/>
        <v>2000</v>
      </c>
      <c r="C297">
        <f t="shared" si="69"/>
        <v>7</v>
      </c>
      <c r="D297">
        <f t="shared" si="75"/>
        <v>292</v>
      </c>
      <c r="E297" s="64">
        <v>6397</v>
      </c>
      <c r="F297" s="64">
        <v>5584</v>
      </c>
      <c r="G297" s="2">
        <f>G294</f>
        <v>0.78</v>
      </c>
      <c r="H297" s="63">
        <v>170.5</v>
      </c>
      <c r="J297" s="32">
        <f t="shared" si="79"/>
        <v>1.0048696198554823</v>
      </c>
      <c r="K297" s="32">
        <f t="shared" si="80"/>
        <v>1.003414195867026</v>
      </c>
      <c r="L297" s="63">
        <v>5.73</v>
      </c>
      <c r="M297" s="63">
        <v>5.27</v>
      </c>
      <c r="N297" s="63">
        <v>4.9400000000000004</v>
      </c>
      <c r="O297"/>
      <c r="P297" s="63">
        <v>4.1500000000000004</v>
      </c>
      <c r="Q297" s="63">
        <v>2.2799999999999998</v>
      </c>
      <c r="R297" s="63">
        <v>1.93</v>
      </c>
      <c r="S297"/>
      <c r="T297" s="63">
        <v>2.99</v>
      </c>
      <c r="U297" s="63">
        <v>1.99</v>
      </c>
      <c r="V297" s="63">
        <v>1.76</v>
      </c>
      <c r="X297" s="104">
        <f t="shared" si="81"/>
        <v>3.5700000000000003</v>
      </c>
      <c r="Y297" s="104">
        <f t="shared" si="82"/>
        <v>2.1349999999999998</v>
      </c>
      <c r="Z297" s="104">
        <f t="shared" si="83"/>
        <v>1.845</v>
      </c>
      <c r="AA297"/>
      <c r="AB297" s="104">
        <f t="shared" si="84"/>
        <v>2.16</v>
      </c>
      <c r="AC297" s="104">
        <f t="shared" si="85"/>
        <v>3.1349999999999998</v>
      </c>
      <c r="AD297" s="104">
        <f t="shared" si="86"/>
        <v>3.0950000000000006</v>
      </c>
      <c r="AF297" s="105">
        <f t="shared" si="87"/>
        <v>3.6600000000000001E-2</v>
      </c>
      <c r="AG297" s="105">
        <f t="shared" si="88"/>
        <v>4.6349999999999995E-2</v>
      </c>
      <c r="AH297" s="105">
        <f t="shared" si="89"/>
        <v>4.5950000000000005E-2</v>
      </c>
      <c r="AJ297" s="63">
        <f t="shared" si="90"/>
        <v>3.0000015894111609E-3</v>
      </c>
      <c r="AK297" s="63">
        <f t="shared" si="91"/>
        <v>3.7827965914016826E-3</v>
      </c>
      <c r="AL297" s="63">
        <f t="shared" si="92"/>
        <v>3.7508137075803472E-3</v>
      </c>
      <c r="AN297" s="106" t="str">
        <f t="shared" ca="1" si="76"/>
        <v/>
      </c>
      <c r="AP297" s="106" t="str">
        <f t="shared" ca="1" si="77"/>
        <v/>
      </c>
      <c r="AR297" t="str">
        <f t="shared" si="66"/>
        <v>20007</v>
      </c>
      <c r="AS297">
        <f t="shared" si="78"/>
        <v>292</v>
      </c>
      <c r="AT297">
        <f t="shared" ca="1" si="70"/>
        <v>6397</v>
      </c>
      <c r="AU297">
        <f t="shared" ca="1" si="71"/>
        <v>5584</v>
      </c>
      <c r="AV297">
        <f t="shared" ca="1" si="72"/>
        <v>0.78</v>
      </c>
      <c r="AW297">
        <f t="shared" ca="1" si="73"/>
        <v>170.5</v>
      </c>
      <c r="AX297">
        <f t="shared" ca="1" si="74"/>
        <v>170.5</v>
      </c>
      <c r="AY297" s="22">
        <v>36708</v>
      </c>
      <c r="AZ297">
        <v>170.5</v>
      </c>
      <c r="BA297">
        <f t="shared" ca="1" si="67"/>
        <v>0</v>
      </c>
    </row>
    <row r="298" spans="1:72" x14ac:dyDescent="0.25">
      <c r="A298" t="str">
        <f t="shared" si="65"/>
        <v>20008</v>
      </c>
      <c r="B298">
        <f t="shared" si="68"/>
        <v>2000</v>
      </c>
      <c r="C298">
        <f t="shared" si="69"/>
        <v>8</v>
      </c>
      <c r="D298">
        <f t="shared" si="75"/>
        <v>293</v>
      </c>
      <c r="E298" s="64">
        <v>6443</v>
      </c>
      <c r="F298" s="64">
        <v>5604</v>
      </c>
      <c r="G298" s="2">
        <f>G294</f>
        <v>0.78</v>
      </c>
      <c r="H298" s="63">
        <v>170.5</v>
      </c>
      <c r="J298" s="32">
        <f t="shared" si="79"/>
        <v>1.0071908707206503</v>
      </c>
      <c r="K298" s="32">
        <f t="shared" si="80"/>
        <v>1.0035816618911175</v>
      </c>
      <c r="L298" s="63">
        <v>5.72</v>
      </c>
      <c r="M298" s="63">
        <v>5.27</v>
      </c>
      <c r="N298" s="63">
        <v>4.97</v>
      </c>
      <c r="O298"/>
      <c r="P298" s="63">
        <v>4.3099999999999996</v>
      </c>
      <c r="Q298" s="63">
        <v>2.44</v>
      </c>
      <c r="R298" s="63">
        <v>2.0499999999999998</v>
      </c>
      <c r="S298"/>
      <c r="T298" s="63">
        <v>3.1</v>
      </c>
      <c r="U298" s="63">
        <v>2.14</v>
      </c>
      <c r="V298" s="63">
        <v>1.89</v>
      </c>
      <c r="X298" s="104">
        <f t="shared" si="81"/>
        <v>3.7050000000000001</v>
      </c>
      <c r="Y298" s="104">
        <f t="shared" si="82"/>
        <v>2.29</v>
      </c>
      <c r="Z298" s="104">
        <f t="shared" si="83"/>
        <v>1.9699999999999998</v>
      </c>
      <c r="AA298"/>
      <c r="AB298" s="104">
        <f t="shared" si="84"/>
        <v>2.0149999999999997</v>
      </c>
      <c r="AC298" s="104">
        <f t="shared" si="85"/>
        <v>2.9799999999999995</v>
      </c>
      <c r="AD298" s="104">
        <f t="shared" si="86"/>
        <v>3</v>
      </c>
      <c r="AF298" s="105">
        <f t="shared" si="87"/>
        <v>3.5149999999999994E-2</v>
      </c>
      <c r="AG298" s="105">
        <f t="shared" si="88"/>
        <v>4.4799999999999993E-2</v>
      </c>
      <c r="AH298" s="105">
        <f t="shared" si="89"/>
        <v>4.4999999999999998E-2</v>
      </c>
      <c r="AJ298" s="63">
        <f t="shared" si="90"/>
        <v>2.8830098819880856E-3</v>
      </c>
      <c r="AK298" s="63">
        <f t="shared" si="91"/>
        <v>3.6588004233741866E-3</v>
      </c>
      <c r="AL298" s="63">
        <f t="shared" si="92"/>
        <v>3.6748094004368514E-3</v>
      </c>
      <c r="AN298" s="106" t="str">
        <f t="shared" ca="1" si="76"/>
        <v/>
      </c>
      <c r="AP298" s="106" t="str">
        <f t="shared" ca="1" si="77"/>
        <v/>
      </c>
      <c r="AR298" t="str">
        <f t="shared" si="66"/>
        <v>20008</v>
      </c>
      <c r="AS298">
        <f t="shared" si="78"/>
        <v>293</v>
      </c>
      <c r="AT298">
        <f t="shared" ca="1" si="70"/>
        <v>6443</v>
      </c>
      <c r="AU298">
        <f t="shared" ca="1" si="71"/>
        <v>5604</v>
      </c>
      <c r="AV298">
        <f t="shared" ca="1" si="72"/>
        <v>0.78</v>
      </c>
      <c r="AW298">
        <f t="shared" ca="1" si="73"/>
        <v>170.5</v>
      </c>
      <c r="AX298">
        <f t="shared" ca="1" si="74"/>
        <v>170.5</v>
      </c>
      <c r="AY298" s="22">
        <v>36739</v>
      </c>
      <c r="AZ298">
        <v>170.5</v>
      </c>
      <c r="BA298">
        <f t="shared" ca="1" si="67"/>
        <v>0</v>
      </c>
    </row>
    <row r="299" spans="1:72" x14ac:dyDescent="0.25">
      <c r="A299" t="str">
        <f t="shared" si="65"/>
        <v>20009</v>
      </c>
      <c r="B299">
        <f t="shared" si="68"/>
        <v>2000</v>
      </c>
      <c r="C299">
        <f t="shared" si="69"/>
        <v>9</v>
      </c>
      <c r="D299">
        <f t="shared" si="75"/>
        <v>294</v>
      </c>
      <c r="E299" s="64">
        <v>6464</v>
      </c>
      <c r="F299" s="64">
        <v>5623</v>
      </c>
      <c r="G299" s="2">
        <f>G294</f>
        <v>0.78</v>
      </c>
      <c r="H299" s="63">
        <v>171.7</v>
      </c>
      <c r="J299" s="32">
        <f t="shared" si="79"/>
        <v>1.0032593512338972</v>
      </c>
      <c r="K299" s="32">
        <f t="shared" si="80"/>
        <v>1.0033904354032834</v>
      </c>
      <c r="L299" s="63">
        <v>5.72</v>
      </c>
      <c r="M299" s="63">
        <v>5.29</v>
      </c>
      <c r="N299" s="63">
        <v>4.99</v>
      </c>
      <c r="O299"/>
      <c r="P299" s="63">
        <v>4.25</v>
      </c>
      <c r="Q299" s="63">
        <v>2.4900000000000002</v>
      </c>
      <c r="R299" s="63">
        <v>2.06</v>
      </c>
      <c r="S299"/>
      <c r="T299" s="63">
        <v>3</v>
      </c>
      <c r="U299" s="63">
        <v>2.19</v>
      </c>
      <c r="V299" s="63">
        <v>1.9</v>
      </c>
      <c r="X299" s="104">
        <f t="shared" si="81"/>
        <v>3.625</v>
      </c>
      <c r="Y299" s="104">
        <f t="shared" si="82"/>
        <v>2.34</v>
      </c>
      <c r="Z299" s="104">
        <f t="shared" si="83"/>
        <v>1.98</v>
      </c>
      <c r="AA299"/>
      <c r="AB299" s="104">
        <f t="shared" si="84"/>
        <v>2.0949999999999998</v>
      </c>
      <c r="AC299" s="104">
        <f t="shared" si="85"/>
        <v>2.95</v>
      </c>
      <c r="AD299" s="104">
        <f t="shared" si="86"/>
        <v>3.0100000000000002</v>
      </c>
      <c r="AF299" s="105">
        <f t="shared" si="87"/>
        <v>3.5949999999999996E-2</v>
      </c>
      <c r="AG299" s="105">
        <f t="shared" si="88"/>
        <v>4.4500000000000005E-2</v>
      </c>
      <c r="AH299" s="105">
        <f t="shared" si="89"/>
        <v>4.5100000000000001E-2</v>
      </c>
      <c r="AJ299" s="63">
        <f t="shared" si="90"/>
        <v>2.9475755937529158E-3</v>
      </c>
      <c r="AK299" s="63">
        <f t="shared" si="91"/>
        <v>3.6347816898771867E-3</v>
      </c>
      <c r="AL299" s="63">
        <f t="shared" si="92"/>
        <v>3.6828128357737633E-3</v>
      </c>
      <c r="AN299" s="106" t="str">
        <f t="shared" ca="1" si="76"/>
        <v/>
      </c>
      <c r="AP299" s="106" t="str">
        <f t="shared" ca="1" si="77"/>
        <v/>
      </c>
      <c r="AR299" t="str">
        <f t="shared" si="66"/>
        <v>20009</v>
      </c>
      <c r="AS299">
        <f t="shared" si="78"/>
        <v>294</v>
      </c>
      <c r="AT299">
        <f t="shared" ca="1" si="70"/>
        <v>6464</v>
      </c>
      <c r="AU299">
        <f t="shared" ca="1" si="71"/>
        <v>5623</v>
      </c>
      <c r="AV299">
        <f t="shared" ca="1" si="72"/>
        <v>0.78</v>
      </c>
      <c r="AW299">
        <f t="shared" ca="1" si="73"/>
        <v>171.7</v>
      </c>
      <c r="AX299">
        <f t="shared" ca="1" si="74"/>
        <v>171.7</v>
      </c>
      <c r="AY299" s="22">
        <v>36770</v>
      </c>
      <c r="AZ299">
        <v>171.7</v>
      </c>
      <c r="BA299">
        <f t="shared" ca="1" si="67"/>
        <v>0</v>
      </c>
    </row>
    <row r="300" spans="1:72" x14ac:dyDescent="0.25">
      <c r="A300" t="str">
        <f t="shared" si="65"/>
        <v>200010</v>
      </c>
      <c r="B300">
        <f t="shared" si="68"/>
        <v>2000</v>
      </c>
      <c r="C300">
        <f t="shared" si="69"/>
        <v>10</v>
      </c>
      <c r="D300">
        <f t="shared" si="75"/>
        <v>295</v>
      </c>
      <c r="E300" s="64">
        <v>6490</v>
      </c>
      <c r="F300" s="64">
        <v>5642</v>
      </c>
      <c r="G300" s="2">
        <f>G294</f>
        <v>0.78</v>
      </c>
      <c r="H300" s="63">
        <v>171.6</v>
      </c>
      <c r="J300" s="32">
        <f t="shared" si="79"/>
        <v>1.0040222772277227</v>
      </c>
      <c r="K300" s="32">
        <f t="shared" si="80"/>
        <v>1.0033789791926018</v>
      </c>
      <c r="L300" s="63">
        <v>5.62</v>
      </c>
      <c r="M300" s="63">
        <v>5.28</v>
      </c>
      <c r="N300" s="63">
        <v>5.03</v>
      </c>
      <c r="O300"/>
      <c r="P300" s="63">
        <v>3.88</v>
      </c>
      <c r="Q300" s="63">
        <v>2.52</v>
      </c>
      <c r="R300" s="63">
        <v>2.09</v>
      </c>
      <c r="S300"/>
      <c r="T300" s="63">
        <v>2.93</v>
      </c>
      <c r="U300" s="63">
        <v>2.2200000000000002</v>
      </c>
      <c r="V300" s="63">
        <v>1.92</v>
      </c>
      <c r="X300" s="104">
        <f t="shared" si="81"/>
        <v>3.4050000000000002</v>
      </c>
      <c r="Y300" s="104">
        <f t="shared" si="82"/>
        <v>2.37</v>
      </c>
      <c r="Z300" s="104">
        <f t="shared" si="83"/>
        <v>2.0049999999999999</v>
      </c>
      <c r="AA300"/>
      <c r="AB300" s="104">
        <f t="shared" si="84"/>
        <v>2.2149999999999999</v>
      </c>
      <c r="AC300" s="104">
        <f t="shared" si="85"/>
        <v>2.91</v>
      </c>
      <c r="AD300" s="104">
        <f t="shared" si="86"/>
        <v>3.0250000000000004</v>
      </c>
      <c r="AF300" s="105">
        <f t="shared" si="87"/>
        <v>3.7149999999999996E-2</v>
      </c>
      <c r="AG300" s="105">
        <f t="shared" si="88"/>
        <v>4.41E-2</v>
      </c>
      <c r="AH300" s="105">
        <f t="shared" si="89"/>
        <v>4.5250000000000005E-2</v>
      </c>
      <c r="AJ300" s="63">
        <f t="shared" si="90"/>
        <v>3.0443385157825631E-3</v>
      </c>
      <c r="AK300" s="63">
        <f t="shared" si="91"/>
        <v>3.6027468730472911E-3</v>
      </c>
      <c r="AL300" s="63">
        <f t="shared" si="92"/>
        <v>3.6948166726487042E-3</v>
      </c>
      <c r="AN300" s="106" t="str">
        <f t="shared" ca="1" si="76"/>
        <v/>
      </c>
      <c r="AP300" s="106" t="str">
        <f t="shared" ca="1" si="77"/>
        <v/>
      </c>
      <c r="AR300" t="str">
        <f t="shared" si="66"/>
        <v>200010</v>
      </c>
      <c r="AS300">
        <f t="shared" si="78"/>
        <v>295</v>
      </c>
      <c r="AT300">
        <f t="shared" ca="1" si="70"/>
        <v>6490</v>
      </c>
      <c r="AU300">
        <f t="shared" ca="1" si="71"/>
        <v>5642</v>
      </c>
      <c r="AV300">
        <f t="shared" ca="1" si="72"/>
        <v>0.78</v>
      </c>
      <c r="AW300">
        <f t="shared" ca="1" si="73"/>
        <v>171.6</v>
      </c>
      <c r="AX300">
        <f t="shared" ca="1" si="74"/>
        <v>171.6</v>
      </c>
      <c r="AY300" s="22">
        <v>36800</v>
      </c>
      <c r="AZ300">
        <v>171.6</v>
      </c>
      <c r="BA300">
        <f t="shared" ca="1" si="67"/>
        <v>0</v>
      </c>
    </row>
    <row r="301" spans="1:72" x14ac:dyDescent="0.25">
      <c r="A301" t="str">
        <f t="shared" si="65"/>
        <v>200011</v>
      </c>
      <c r="B301">
        <f t="shared" si="68"/>
        <v>2000</v>
      </c>
      <c r="C301">
        <f t="shared" si="69"/>
        <v>11</v>
      </c>
      <c r="D301">
        <f t="shared" si="75"/>
        <v>296</v>
      </c>
      <c r="E301" s="64">
        <v>6531</v>
      </c>
      <c r="F301" s="64">
        <v>5661</v>
      </c>
      <c r="G301" s="2">
        <f>G294</f>
        <v>0.78</v>
      </c>
      <c r="H301" s="63">
        <v>172.1</v>
      </c>
      <c r="J301" s="32">
        <f t="shared" si="79"/>
        <v>1.0063174114021571</v>
      </c>
      <c r="K301" s="32">
        <f t="shared" si="80"/>
        <v>1.0033676001417937</v>
      </c>
      <c r="L301" s="63">
        <v>5.56</v>
      </c>
      <c r="M301" s="63">
        <v>5.22</v>
      </c>
      <c r="N301" s="63">
        <v>4.95</v>
      </c>
      <c r="O301"/>
      <c r="P301" s="63">
        <v>3.95</v>
      </c>
      <c r="Q301" s="63">
        <v>2.58</v>
      </c>
      <c r="R301" s="63">
        <v>2.08</v>
      </c>
      <c r="S301"/>
      <c r="T301" s="63">
        <v>2.96</v>
      </c>
      <c r="U301" s="63">
        <v>2.27</v>
      </c>
      <c r="V301" s="63">
        <v>1.92</v>
      </c>
      <c r="X301" s="104">
        <f t="shared" si="81"/>
        <v>3.4550000000000001</v>
      </c>
      <c r="Y301" s="104">
        <f t="shared" si="82"/>
        <v>2.4249999999999998</v>
      </c>
      <c r="Z301" s="104">
        <f t="shared" si="83"/>
        <v>2</v>
      </c>
      <c r="AA301"/>
      <c r="AB301" s="104">
        <f t="shared" si="84"/>
        <v>2.1049999999999995</v>
      </c>
      <c r="AC301" s="104">
        <f t="shared" si="85"/>
        <v>2.7949999999999999</v>
      </c>
      <c r="AD301" s="104">
        <f t="shared" si="86"/>
        <v>2.95</v>
      </c>
      <c r="AF301" s="105">
        <f t="shared" si="87"/>
        <v>3.6049999999999999E-2</v>
      </c>
      <c r="AG301" s="105">
        <f t="shared" si="88"/>
        <v>4.2950000000000002E-2</v>
      </c>
      <c r="AH301" s="105">
        <f t="shared" si="89"/>
        <v>4.4500000000000005E-2</v>
      </c>
      <c r="AJ301" s="63">
        <f t="shared" si="90"/>
        <v>2.955643093834226E-3</v>
      </c>
      <c r="AK301" s="63">
        <f t="shared" si="91"/>
        <v>3.5105840689870771E-3</v>
      </c>
      <c r="AL301" s="63">
        <f t="shared" si="92"/>
        <v>3.6347816898771867E-3</v>
      </c>
      <c r="AN301" s="106" t="str">
        <f t="shared" ca="1" si="76"/>
        <v/>
      </c>
      <c r="AP301" s="106" t="str">
        <f t="shared" ca="1" si="77"/>
        <v/>
      </c>
      <c r="AR301" t="str">
        <f t="shared" si="66"/>
        <v>200011</v>
      </c>
      <c r="AS301">
        <f t="shared" si="78"/>
        <v>296</v>
      </c>
      <c r="AT301">
        <f t="shared" ca="1" si="70"/>
        <v>6531</v>
      </c>
      <c r="AU301">
        <f t="shared" ca="1" si="71"/>
        <v>5661</v>
      </c>
      <c r="AV301">
        <f t="shared" ca="1" si="72"/>
        <v>0.78</v>
      </c>
      <c r="AW301">
        <f t="shared" ca="1" si="73"/>
        <v>172.1</v>
      </c>
      <c r="AX301">
        <f t="shared" ca="1" si="74"/>
        <v>172.1</v>
      </c>
      <c r="AY301" s="22">
        <v>36831</v>
      </c>
      <c r="AZ301">
        <v>172.1</v>
      </c>
      <c r="BA301">
        <f t="shared" ca="1" si="67"/>
        <v>0</v>
      </c>
    </row>
    <row r="302" spans="1:72" x14ac:dyDescent="0.25">
      <c r="A302" t="str">
        <f t="shared" si="65"/>
        <v>200012</v>
      </c>
      <c r="B302">
        <f t="shared" si="68"/>
        <v>2000</v>
      </c>
      <c r="C302">
        <f t="shared" si="69"/>
        <v>12</v>
      </c>
      <c r="D302">
        <f t="shared" si="75"/>
        <v>297</v>
      </c>
      <c r="E302" s="64">
        <v>6634</v>
      </c>
      <c r="F302" s="64">
        <v>5679</v>
      </c>
      <c r="G302" s="2">
        <f>G294</f>
        <v>0.78</v>
      </c>
      <c r="H302" s="63">
        <v>172.2</v>
      </c>
      <c r="J302" s="32">
        <f t="shared" si="79"/>
        <v>1.0157709386005207</v>
      </c>
      <c r="K302" s="32">
        <f t="shared" si="80"/>
        <v>1.0031796502384738</v>
      </c>
      <c r="L302" s="63">
        <v>5.26</v>
      </c>
      <c r="M302" s="63">
        <v>4.92</v>
      </c>
      <c r="N302" s="63">
        <v>4.67</v>
      </c>
      <c r="O302"/>
      <c r="P302" s="63">
        <v>3.59</v>
      </c>
      <c r="Q302" s="63">
        <v>2.39</v>
      </c>
      <c r="R302" s="63">
        <v>1.94</v>
      </c>
      <c r="S302"/>
      <c r="T302" s="63">
        <v>2.58</v>
      </c>
      <c r="U302" s="63">
        <v>2.09</v>
      </c>
      <c r="V302" s="63">
        <v>1.77</v>
      </c>
      <c r="X302" s="104">
        <f t="shared" si="81"/>
        <v>3.085</v>
      </c>
      <c r="Y302" s="104">
        <f t="shared" si="82"/>
        <v>2.2400000000000002</v>
      </c>
      <c r="Z302" s="104">
        <f t="shared" si="83"/>
        <v>1.855</v>
      </c>
      <c r="AA302"/>
      <c r="AB302" s="104">
        <f t="shared" si="84"/>
        <v>2.1749999999999998</v>
      </c>
      <c r="AC302" s="104">
        <f t="shared" si="85"/>
        <v>2.6799999999999997</v>
      </c>
      <c r="AD302" s="104">
        <f t="shared" si="86"/>
        <v>2.8149999999999999</v>
      </c>
      <c r="AF302" s="105">
        <f t="shared" si="87"/>
        <v>3.6749999999999998E-2</v>
      </c>
      <c r="AG302" s="105">
        <f t="shared" si="88"/>
        <v>4.1799999999999997E-2</v>
      </c>
      <c r="AH302" s="105">
        <f t="shared" si="89"/>
        <v>4.3149999999999994E-2</v>
      </c>
      <c r="AJ302" s="63">
        <f t="shared" si="90"/>
        <v>3.0120956165935464E-3</v>
      </c>
      <c r="AK302" s="63">
        <f t="shared" si="91"/>
        <v>3.4183280638138136E-3</v>
      </c>
      <c r="AL302" s="63">
        <f t="shared" si="92"/>
        <v>3.5266190721769952E-3</v>
      </c>
      <c r="AN302" s="106" t="str">
        <f t="shared" ca="1" si="76"/>
        <v/>
      </c>
      <c r="AP302" s="106" t="str">
        <f t="shared" ca="1" si="77"/>
        <v/>
      </c>
      <c r="AR302" t="str">
        <f t="shared" si="66"/>
        <v>200012</v>
      </c>
      <c r="AS302">
        <f t="shared" si="78"/>
        <v>297</v>
      </c>
      <c r="AT302">
        <f t="shared" ca="1" si="70"/>
        <v>6634</v>
      </c>
      <c r="AU302">
        <f t="shared" ca="1" si="71"/>
        <v>5679</v>
      </c>
      <c r="AV302">
        <f t="shared" ca="1" si="72"/>
        <v>0.78</v>
      </c>
      <c r="AW302">
        <f t="shared" ca="1" si="73"/>
        <v>172.2</v>
      </c>
      <c r="AX302">
        <f t="shared" ca="1" si="74"/>
        <v>172.2</v>
      </c>
      <c r="AY302" s="22">
        <v>36861</v>
      </c>
      <c r="AZ302">
        <v>172.2</v>
      </c>
      <c r="BA302">
        <f t="shared" ca="1" si="67"/>
        <v>0</v>
      </c>
    </row>
    <row r="303" spans="1:72" x14ac:dyDescent="0.25">
      <c r="A303" t="str">
        <f>B303&amp;C303</f>
        <v>20011</v>
      </c>
      <c r="B303">
        <f t="shared" si="68"/>
        <v>2001</v>
      </c>
      <c r="C303">
        <f t="shared" si="69"/>
        <v>1</v>
      </c>
      <c r="D303">
        <f t="shared" si="75"/>
        <v>298</v>
      </c>
      <c r="E303" s="64">
        <v>6619</v>
      </c>
      <c r="F303" s="64">
        <v>5697</v>
      </c>
      <c r="G303" s="2">
        <f>G294</f>
        <v>0.78</v>
      </c>
      <c r="H303" s="63">
        <v>171.1</v>
      </c>
      <c r="J303" s="32">
        <f t="shared" si="79"/>
        <v>0.99773892071148629</v>
      </c>
      <c r="K303" s="32">
        <f t="shared" si="80"/>
        <v>1.0031695721077654</v>
      </c>
      <c r="L303" s="63">
        <v>5.09</v>
      </c>
      <c r="M303" s="63">
        <v>4.82</v>
      </c>
      <c r="N303" s="63">
        <v>4.5999999999999996</v>
      </c>
      <c r="O303"/>
      <c r="P303" s="63">
        <v>3.61</v>
      </c>
      <c r="Q303" s="63">
        <v>2.42</v>
      </c>
      <c r="R303" s="63">
        <v>1.98</v>
      </c>
      <c r="S303"/>
      <c r="T303" s="63">
        <v>2.58</v>
      </c>
      <c r="U303" s="63">
        <v>2.11</v>
      </c>
      <c r="V303" s="63">
        <v>1.81</v>
      </c>
      <c r="X303" s="104">
        <f t="shared" si="81"/>
        <v>3.0949999999999998</v>
      </c>
      <c r="Y303" s="104">
        <f t="shared" si="82"/>
        <v>2.2649999999999997</v>
      </c>
      <c r="Z303" s="104">
        <f t="shared" si="83"/>
        <v>1.895</v>
      </c>
      <c r="AA303"/>
      <c r="AB303" s="104">
        <f t="shared" si="84"/>
        <v>1.9950000000000001</v>
      </c>
      <c r="AC303" s="104">
        <f t="shared" si="85"/>
        <v>2.5550000000000006</v>
      </c>
      <c r="AD303" s="104">
        <f t="shared" si="86"/>
        <v>2.7049999999999996</v>
      </c>
      <c r="AF303" s="105">
        <f t="shared" si="87"/>
        <v>3.4950000000000002E-2</v>
      </c>
      <c r="AG303" s="105">
        <f t="shared" si="88"/>
        <v>4.0550000000000003E-2</v>
      </c>
      <c r="AH303" s="105">
        <f t="shared" si="89"/>
        <v>4.2050000000000004E-2</v>
      </c>
      <c r="AJ303" s="63">
        <f t="shared" si="90"/>
        <v>2.8668613072220239E-3</v>
      </c>
      <c r="AK303" s="63">
        <f t="shared" si="91"/>
        <v>3.3179438569039821E-3</v>
      </c>
      <c r="AL303" s="63">
        <f t="shared" si="92"/>
        <v>3.4383916553357707E-3</v>
      </c>
      <c r="AN303" s="106" t="str">
        <f t="shared" ca="1" si="76"/>
        <v/>
      </c>
      <c r="AP303" s="106" t="str">
        <f t="shared" ca="1" si="77"/>
        <v/>
      </c>
      <c r="AR303" t="str">
        <f t="shared" ref="AR303:AR326" si="93">A303</f>
        <v>20011</v>
      </c>
      <c r="AS303">
        <f t="shared" si="78"/>
        <v>298</v>
      </c>
      <c r="AT303">
        <f t="shared" ca="1" si="70"/>
        <v>6619</v>
      </c>
      <c r="AU303">
        <f t="shared" ca="1" si="71"/>
        <v>5697</v>
      </c>
      <c r="AV303">
        <f t="shared" ca="1" si="72"/>
        <v>0.78</v>
      </c>
      <c r="AW303">
        <f t="shared" ca="1" si="73"/>
        <v>171.1</v>
      </c>
      <c r="AX303">
        <f t="shared" ca="1" si="74"/>
        <v>171.1</v>
      </c>
      <c r="AY303" s="22">
        <v>36892</v>
      </c>
      <c r="AZ303">
        <v>171.1</v>
      </c>
      <c r="BA303">
        <f t="shared" ca="1" si="67"/>
        <v>0</v>
      </c>
      <c r="BC303">
        <f t="shared" ref="BC303:BC366" si="94">IF(E303&gt;0,ROW(E303),BC302)</f>
        <v>303</v>
      </c>
      <c r="BD303">
        <f t="shared" ref="BD303:BD366" si="95">IF(F303&gt;0,ROW(F303),BD302)</f>
        <v>303</v>
      </c>
      <c r="BE303">
        <f t="shared" ref="BE303:BE366" si="96">IF(G303&gt;0,ROW(G303),BE302)</f>
        <v>303</v>
      </c>
      <c r="BF303">
        <f t="shared" ref="BF303:BF325" si="97">IF(H303&gt;0,ROW(H303),BF302)</f>
        <v>303</v>
      </c>
      <c r="BG303" t="str">
        <f t="shared" ref="BG303:BG366" si="98">ADDRESS(BF$2,H$3)</f>
        <v>$H$560</v>
      </c>
      <c r="BH303">
        <f t="shared" ref="BH303:BH325" ca="1" si="99">INDIRECT(BG303)</f>
        <v>340</v>
      </c>
      <c r="BI303" t="str">
        <f t="shared" ref="BI303:BI366" si="100">ADDRESS($BF303-$BJ$3,H$3)</f>
        <v>$H$297</v>
      </c>
      <c r="BK303">
        <f>ROW()</f>
        <v>303</v>
      </c>
      <c r="BL303">
        <f t="shared" ref="BL303:BL325" si="101">BK303-BF303</f>
        <v>0</v>
      </c>
      <c r="BM303" t="b">
        <f t="shared" ref="BM303:BM366" si="102">(BL303-1)&lt;BM$3</f>
        <v>1</v>
      </c>
      <c r="BO303">
        <f t="shared" ref="BO303:BO366" si="103">IF(BK303&lt;BF$2,H303,ROUND(BN303,1))</f>
        <v>171.1</v>
      </c>
      <c r="BR303">
        <f ca="1">ROUND(IF(ROW()&lt;$BF2,G303,INDIRECT(ADDRESS($BF2,G$3))*(INDIRECT(ADDRESS($BF2,G$3))/INDIRECT(ADDRESS($BF303-$BJ$3,G$3)))^((ROW()-$BF303)/$BJ$3)*((ROW()-$BF303-1)&lt;$BM$3)),1)</f>
        <v>0.8</v>
      </c>
      <c r="BT303">
        <f ca="1">ROUND(IF(ROW()&lt;$BF2,I303,INDIRECT(ADDRESS($BF2,I$3))*(INDIRECT(ADDRESS($BF2,I$3))/INDIRECT(ADDRESS($BF303-$BJ$3,I$3)))^((ROW()-$BF303)/$BJ$3)*((ROW()-$BF303-1)&lt;$BM$3)),1)</f>
        <v>0</v>
      </c>
    </row>
    <row r="304" spans="1:72" x14ac:dyDescent="0.25">
      <c r="A304" t="str">
        <f t="shared" ref="A304:A367" si="104">B304&amp;C304</f>
        <v>20012</v>
      </c>
      <c r="B304">
        <f t="shared" si="68"/>
        <v>2001</v>
      </c>
      <c r="C304">
        <f t="shared" si="69"/>
        <v>2</v>
      </c>
      <c r="D304">
        <f t="shared" si="75"/>
        <v>299</v>
      </c>
      <c r="E304" s="64">
        <v>6696</v>
      </c>
      <c r="F304" s="64">
        <v>5712</v>
      </c>
      <c r="G304" s="2">
        <f>G294</f>
        <v>0.78</v>
      </c>
      <c r="H304" s="63">
        <v>172</v>
      </c>
      <c r="J304" s="32">
        <f t="shared" si="79"/>
        <v>1.0116331772171023</v>
      </c>
      <c r="K304" s="32">
        <f t="shared" si="80"/>
        <v>1.0026329647182728</v>
      </c>
      <c r="L304" s="63">
        <v>5.09</v>
      </c>
      <c r="M304" s="63">
        <v>4.8499999999999996</v>
      </c>
      <c r="N304" s="63">
        <v>4.6500000000000004</v>
      </c>
      <c r="O304"/>
      <c r="P304" s="63">
        <v>3.65</v>
      </c>
      <c r="Q304" s="63">
        <v>2.4500000000000002</v>
      </c>
      <c r="R304" s="63">
        <v>2</v>
      </c>
      <c r="S304"/>
      <c r="T304" s="63">
        <v>2.58</v>
      </c>
      <c r="U304" s="63">
        <v>2.14</v>
      </c>
      <c r="V304" s="63">
        <v>1.83</v>
      </c>
      <c r="X304" s="104">
        <f t="shared" si="81"/>
        <v>3.1150000000000002</v>
      </c>
      <c r="Y304" s="104">
        <f t="shared" si="82"/>
        <v>2.2949999999999999</v>
      </c>
      <c r="Z304" s="104">
        <f t="shared" si="83"/>
        <v>1.915</v>
      </c>
      <c r="AA304"/>
      <c r="AB304" s="104">
        <f t="shared" si="84"/>
        <v>1.9749999999999996</v>
      </c>
      <c r="AC304" s="104">
        <f t="shared" si="85"/>
        <v>2.5549999999999997</v>
      </c>
      <c r="AD304" s="104">
        <f t="shared" si="86"/>
        <v>2.7350000000000003</v>
      </c>
      <c r="AF304" s="105">
        <f t="shared" si="87"/>
        <v>3.4749999999999996E-2</v>
      </c>
      <c r="AG304" s="105">
        <f t="shared" si="88"/>
        <v>4.0549999999999996E-2</v>
      </c>
      <c r="AH304" s="105">
        <f t="shared" si="89"/>
        <v>4.2350000000000006E-2</v>
      </c>
      <c r="AJ304" s="63">
        <f t="shared" si="90"/>
        <v>2.8507098716084034E-3</v>
      </c>
      <c r="AK304" s="63">
        <f t="shared" si="91"/>
        <v>3.3179438569039821E-3</v>
      </c>
      <c r="AL304" s="63">
        <f t="shared" si="92"/>
        <v>3.462462141657463E-3</v>
      </c>
      <c r="AN304" s="106" t="str">
        <f t="shared" ca="1" si="76"/>
        <v/>
      </c>
      <c r="AP304" s="106" t="str">
        <f t="shared" ca="1" si="77"/>
        <v/>
      </c>
      <c r="AR304" t="str">
        <f t="shared" si="93"/>
        <v>20012</v>
      </c>
      <c r="AS304">
        <f t="shared" si="78"/>
        <v>299</v>
      </c>
      <c r="AT304">
        <f t="shared" ca="1" si="70"/>
        <v>6696</v>
      </c>
      <c r="AU304">
        <f t="shared" ca="1" si="71"/>
        <v>5712</v>
      </c>
      <c r="AV304">
        <f t="shared" ca="1" si="72"/>
        <v>0.78</v>
      </c>
      <c r="AW304">
        <f t="shared" ca="1" si="73"/>
        <v>172</v>
      </c>
      <c r="AX304">
        <f t="shared" ca="1" si="74"/>
        <v>172</v>
      </c>
      <c r="AY304" s="22">
        <v>36923</v>
      </c>
      <c r="AZ304">
        <v>172</v>
      </c>
      <c r="BA304">
        <f t="shared" ca="1" si="67"/>
        <v>0</v>
      </c>
      <c r="BC304">
        <f t="shared" si="94"/>
        <v>304</v>
      </c>
      <c r="BD304">
        <f t="shared" si="95"/>
        <v>304</v>
      </c>
      <c r="BE304">
        <f t="shared" si="96"/>
        <v>304</v>
      </c>
      <c r="BF304">
        <f t="shared" si="97"/>
        <v>304</v>
      </c>
      <c r="BG304" t="str">
        <f t="shared" si="98"/>
        <v>$H$560</v>
      </c>
      <c r="BH304">
        <f t="shared" ca="1" si="99"/>
        <v>340</v>
      </c>
      <c r="BI304" t="str">
        <f t="shared" si="100"/>
        <v>$H$298</v>
      </c>
      <c r="BK304">
        <f>ROW()</f>
        <v>304</v>
      </c>
      <c r="BL304">
        <f t="shared" si="101"/>
        <v>0</v>
      </c>
      <c r="BM304" t="b">
        <f t="shared" si="102"/>
        <v>1</v>
      </c>
      <c r="BO304">
        <f t="shared" si="103"/>
        <v>172</v>
      </c>
    </row>
    <row r="305" spans="1:67" x14ac:dyDescent="0.25">
      <c r="A305" t="str">
        <f t="shared" si="104"/>
        <v>20013</v>
      </c>
      <c r="B305">
        <f t="shared" si="68"/>
        <v>2001</v>
      </c>
      <c r="C305">
        <f t="shared" si="69"/>
        <v>3</v>
      </c>
      <c r="D305">
        <f t="shared" si="75"/>
        <v>300</v>
      </c>
      <c r="E305" s="64">
        <v>6634</v>
      </c>
      <c r="F305" s="64">
        <v>5729</v>
      </c>
      <c r="G305" s="2">
        <f>G294</f>
        <v>0.78</v>
      </c>
      <c r="H305" s="63">
        <v>172.2</v>
      </c>
      <c r="J305" s="32">
        <f t="shared" si="79"/>
        <v>0.9907407407407407</v>
      </c>
      <c r="K305" s="32">
        <f t="shared" si="80"/>
        <v>1.0029761904761905</v>
      </c>
      <c r="L305" s="63">
        <v>5.04</v>
      </c>
      <c r="M305" s="63">
        <v>4.83</v>
      </c>
      <c r="N305" s="63">
        <v>4.6399999999999997</v>
      </c>
      <c r="O305"/>
      <c r="P305" s="63">
        <v>3.5</v>
      </c>
      <c r="Q305" s="63">
        <v>2.42</v>
      </c>
      <c r="R305" s="63">
        <v>1.99</v>
      </c>
      <c r="S305"/>
      <c r="T305" s="63">
        <v>2.39</v>
      </c>
      <c r="U305" s="63">
        <v>2.1</v>
      </c>
      <c r="V305" s="63">
        <v>1.82</v>
      </c>
      <c r="X305" s="104">
        <f t="shared" si="81"/>
        <v>2.9450000000000003</v>
      </c>
      <c r="Y305" s="104">
        <f t="shared" si="82"/>
        <v>2.2599999999999998</v>
      </c>
      <c r="Z305" s="104">
        <f t="shared" si="83"/>
        <v>1.905</v>
      </c>
      <c r="AA305"/>
      <c r="AB305" s="104">
        <f t="shared" si="84"/>
        <v>2.0949999999999998</v>
      </c>
      <c r="AC305" s="104">
        <f t="shared" si="85"/>
        <v>2.5700000000000003</v>
      </c>
      <c r="AD305" s="104">
        <f t="shared" si="86"/>
        <v>2.7349999999999994</v>
      </c>
      <c r="AF305" s="105">
        <f t="shared" si="87"/>
        <v>3.5949999999999996E-2</v>
      </c>
      <c r="AG305" s="105">
        <f t="shared" si="88"/>
        <v>4.07E-2</v>
      </c>
      <c r="AH305" s="105">
        <f t="shared" si="89"/>
        <v>4.2349999999999992E-2</v>
      </c>
      <c r="AJ305" s="63">
        <f t="shared" si="90"/>
        <v>2.9475755937529158E-3</v>
      </c>
      <c r="AK305" s="63">
        <f t="shared" si="91"/>
        <v>3.329995796502061E-3</v>
      </c>
      <c r="AL305" s="63">
        <f t="shared" si="92"/>
        <v>3.462462141657463E-3</v>
      </c>
      <c r="AN305" s="106" t="str">
        <f t="shared" ca="1" si="76"/>
        <v/>
      </c>
      <c r="AP305" s="106" t="str">
        <f t="shared" ca="1" si="77"/>
        <v/>
      </c>
      <c r="AR305" t="str">
        <f t="shared" si="93"/>
        <v>20013</v>
      </c>
      <c r="AS305">
        <f t="shared" si="78"/>
        <v>300</v>
      </c>
      <c r="AT305">
        <f t="shared" ca="1" si="70"/>
        <v>6634</v>
      </c>
      <c r="AU305">
        <f t="shared" ca="1" si="71"/>
        <v>5729</v>
      </c>
      <c r="AV305">
        <f t="shared" ca="1" si="72"/>
        <v>0.78</v>
      </c>
      <c r="AW305">
        <f t="shared" ca="1" si="73"/>
        <v>172.2</v>
      </c>
      <c r="AX305">
        <f t="shared" ca="1" si="74"/>
        <v>172.2</v>
      </c>
      <c r="AY305" s="22">
        <v>36951</v>
      </c>
      <c r="AZ305">
        <v>172.2</v>
      </c>
      <c r="BA305">
        <f t="shared" ca="1" si="67"/>
        <v>0</v>
      </c>
      <c r="BC305">
        <f t="shared" si="94"/>
        <v>305</v>
      </c>
      <c r="BD305">
        <f t="shared" si="95"/>
        <v>305</v>
      </c>
      <c r="BE305">
        <f t="shared" si="96"/>
        <v>305</v>
      </c>
      <c r="BF305">
        <f t="shared" si="97"/>
        <v>305</v>
      </c>
      <c r="BG305" t="str">
        <f t="shared" si="98"/>
        <v>$H$560</v>
      </c>
      <c r="BH305">
        <f t="shared" ca="1" si="99"/>
        <v>340</v>
      </c>
      <c r="BI305" t="str">
        <f t="shared" si="100"/>
        <v>$H$299</v>
      </c>
      <c r="BK305">
        <f>ROW()</f>
        <v>305</v>
      </c>
      <c r="BL305">
        <f t="shared" si="101"/>
        <v>0</v>
      </c>
      <c r="BM305" t="b">
        <f t="shared" si="102"/>
        <v>1</v>
      </c>
      <c r="BO305">
        <f t="shared" si="103"/>
        <v>172.2</v>
      </c>
    </row>
    <row r="306" spans="1:67" x14ac:dyDescent="0.25">
      <c r="A306" t="str">
        <f t="shared" si="104"/>
        <v>20014</v>
      </c>
      <c r="B306">
        <f t="shared" si="68"/>
        <v>2001</v>
      </c>
      <c r="C306">
        <f t="shared" si="69"/>
        <v>4</v>
      </c>
      <c r="D306">
        <f t="shared" si="75"/>
        <v>301</v>
      </c>
      <c r="E306" s="64">
        <v>6639</v>
      </c>
      <c r="F306" s="64">
        <v>5745</v>
      </c>
      <c r="G306" s="2">
        <v>0.78</v>
      </c>
      <c r="H306" s="63">
        <v>173.1</v>
      </c>
      <c r="J306" s="32">
        <f t="shared" si="79"/>
        <v>1.0007536930961713</v>
      </c>
      <c r="K306" s="32">
        <f t="shared" si="80"/>
        <v>1.002792808518066</v>
      </c>
      <c r="L306" s="63">
        <v>4.88</v>
      </c>
      <c r="M306" s="63">
        <v>4.84</v>
      </c>
      <c r="N306" s="63">
        <v>4.78</v>
      </c>
      <c r="O306"/>
      <c r="P306" s="63">
        <v>3.63</v>
      </c>
      <c r="Q306" s="63">
        <v>2.74</v>
      </c>
      <c r="R306" s="63">
        <v>2.3199999999999998</v>
      </c>
      <c r="S306"/>
      <c r="T306" s="63">
        <v>2.4900000000000002</v>
      </c>
      <c r="U306" s="63">
        <v>2.42</v>
      </c>
      <c r="V306" s="63">
        <v>2.15</v>
      </c>
      <c r="X306" s="104">
        <f t="shared" si="81"/>
        <v>3.06</v>
      </c>
      <c r="Y306" s="104">
        <f t="shared" si="82"/>
        <v>2.58</v>
      </c>
      <c r="Z306" s="104">
        <f t="shared" si="83"/>
        <v>2.2349999999999999</v>
      </c>
      <c r="AA306"/>
      <c r="AB306" s="104">
        <f t="shared" si="84"/>
        <v>1.8199999999999998</v>
      </c>
      <c r="AC306" s="104">
        <f t="shared" si="85"/>
        <v>2.2599999999999998</v>
      </c>
      <c r="AD306" s="104">
        <f t="shared" si="86"/>
        <v>2.5450000000000004</v>
      </c>
      <c r="AF306" s="105">
        <f t="shared" si="87"/>
        <v>3.32E-2</v>
      </c>
      <c r="AG306" s="105">
        <f t="shared" si="88"/>
        <v>3.7599999999999995E-2</v>
      </c>
      <c r="AH306" s="105">
        <f t="shared" si="89"/>
        <v>4.045E-2</v>
      </c>
      <c r="AJ306" s="63">
        <f t="shared" si="90"/>
        <v>2.7254391280759904E-3</v>
      </c>
      <c r="AK306" s="63">
        <f t="shared" si="91"/>
        <v>3.0805981549180128E-3</v>
      </c>
      <c r="AL306" s="63">
        <f t="shared" si="92"/>
        <v>3.309908345716428E-3</v>
      </c>
      <c r="AN306" s="106" t="str">
        <f t="shared" ca="1" si="76"/>
        <v/>
      </c>
      <c r="AP306" s="106" t="str">
        <f t="shared" ca="1" si="77"/>
        <v/>
      </c>
      <c r="AR306" t="str">
        <f t="shared" si="93"/>
        <v>20014</v>
      </c>
      <c r="AS306">
        <f t="shared" si="78"/>
        <v>301</v>
      </c>
      <c r="AT306">
        <f t="shared" ca="1" si="70"/>
        <v>6639</v>
      </c>
      <c r="AU306">
        <f t="shared" ca="1" si="71"/>
        <v>5745</v>
      </c>
      <c r="AV306">
        <f t="shared" ca="1" si="72"/>
        <v>0.78</v>
      </c>
      <c r="AW306">
        <f t="shared" ca="1" si="73"/>
        <v>173.1</v>
      </c>
      <c r="AX306">
        <f t="shared" ca="1" si="74"/>
        <v>173.1</v>
      </c>
      <c r="AY306" s="22">
        <v>36982</v>
      </c>
      <c r="AZ306">
        <v>173.1</v>
      </c>
      <c r="BA306">
        <f t="shared" ca="1" si="67"/>
        <v>0</v>
      </c>
      <c r="BC306">
        <f t="shared" si="94"/>
        <v>306</v>
      </c>
      <c r="BD306">
        <f t="shared" si="95"/>
        <v>306</v>
      </c>
      <c r="BE306">
        <f t="shared" si="96"/>
        <v>306</v>
      </c>
      <c r="BF306">
        <f t="shared" si="97"/>
        <v>306</v>
      </c>
      <c r="BG306" t="str">
        <f t="shared" si="98"/>
        <v>$H$560</v>
      </c>
      <c r="BH306">
        <f t="shared" ca="1" si="99"/>
        <v>340</v>
      </c>
      <c r="BI306" t="str">
        <f t="shared" si="100"/>
        <v>$H$300</v>
      </c>
      <c r="BK306">
        <f>ROW()</f>
        <v>306</v>
      </c>
      <c r="BL306">
        <f t="shared" si="101"/>
        <v>0</v>
      </c>
      <c r="BM306" t="b">
        <f t="shared" si="102"/>
        <v>1</v>
      </c>
      <c r="BO306">
        <f t="shared" si="103"/>
        <v>173.1</v>
      </c>
    </row>
    <row r="307" spans="1:67" x14ac:dyDescent="0.25">
      <c r="A307" t="str">
        <f t="shared" si="104"/>
        <v>20015</v>
      </c>
      <c r="B307">
        <f t="shared" si="68"/>
        <v>2001</v>
      </c>
      <c r="C307">
        <f t="shared" si="69"/>
        <v>5</v>
      </c>
      <c r="D307">
        <f t="shared" si="75"/>
        <v>302</v>
      </c>
      <c r="E307" s="64">
        <v>6649</v>
      </c>
      <c r="F307" s="64">
        <v>5763</v>
      </c>
      <c r="G307" s="2">
        <f>G306</f>
        <v>0.78</v>
      </c>
      <c r="H307" s="63">
        <v>174.2</v>
      </c>
      <c r="J307" s="32">
        <f t="shared" si="79"/>
        <v>1.0015062509414068</v>
      </c>
      <c r="K307" s="32">
        <f t="shared" si="80"/>
        <v>1.0031331592689294</v>
      </c>
      <c r="L307" s="63">
        <v>5.16</v>
      </c>
      <c r="M307" s="63">
        <v>5.15</v>
      </c>
      <c r="N307" s="63">
        <v>5.0599999999999996</v>
      </c>
      <c r="O307"/>
      <c r="P307" s="63">
        <v>3.68</v>
      </c>
      <c r="Q307" s="63">
        <v>2.92</v>
      </c>
      <c r="R307" s="63">
        <v>2.59</v>
      </c>
      <c r="S307"/>
      <c r="T307" s="63">
        <v>2.4900000000000002</v>
      </c>
      <c r="U307" s="63">
        <v>2.59</v>
      </c>
      <c r="V307" s="63">
        <v>2.41</v>
      </c>
      <c r="X307" s="104">
        <f t="shared" si="81"/>
        <v>3.085</v>
      </c>
      <c r="Y307" s="104">
        <f t="shared" si="82"/>
        <v>2.7549999999999999</v>
      </c>
      <c r="Z307" s="104">
        <f t="shared" si="83"/>
        <v>2.5</v>
      </c>
      <c r="AA307"/>
      <c r="AB307" s="104">
        <f t="shared" si="84"/>
        <v>2.0750000000000002</v>
      </c>
      <c r="AC307" s="104">
        <f t="shared" si="85"/>
        <v>2.3950000000000005</v>
      </c>
      <c r="AD307" s="104">
        <f t="shared" si="86"/>
        <v>2.5599999999999996</v>
      </c>
      <c r="AF307" s="105">
        <f t="shared" si="87"/>
        <v>3.5750000000000004E-2</v>
      </c>
      <c r="AG307" s="105">
        <f t="shared" si="88"/>
        <v>3.8950000000000005E-2</v>
      </c>
      <c r="AH307" s="105">
        <f t="shared" si="89"/>
        <v>4.0599999999999997E-2</v>
      </c>
      <c r="AJ307" s="63">
        <f t="shared" si="90"/>
        <v>2.9314384517902248E-3</v>
      </c>
      <c r="AK307" s="63">
        <f t="shared" si="91"/>
        <v>3.1892906468242721E-3</v>
      </c>
      <c r="AL307" s="63">
        <f t="shared" si="92"/>
        <v>3.3219613470447662E-3</v>
      </c>
      <c r="AN307" s="106" t="str">
        <f t="shared" ca="1" si="76"/>
        <v/>
      </c>
      <c r="AP307" s="106" t="str">
        <f t="shared" ca="1" si="77"/>
        <v/>
      </c>
      <c r="AR307" t="str">
        <f t="shared" si="93"/>
        <v>20015</v>
      </c>
      <c r="AS307">
        <f t="shared" si="78"/>
        <v>302</v>
      </c>
      <c r="AT307">
        <f t="shared" ca="1" si="70"/>
        <v>6649</v>
      </c>
      <c r="AU307">
        <f t="shared" ca="1" si="71"/>
        <v>5763</v>
      </c>
      <c r="AV307">
        <f t="shared" ca="1" si="72"/>
        <v>0.78</v>
      </c>
      <c r="AW307">
        <f t="shared" ca="1" si="73"/>
        <v>174.2</v>
      </c>
      <c r="AX307">
        <f t="shared" ca="1" si="74"/>
        <v>174.2</v>
      </c>
      <c r="AY307" s="22">
        <v>37012</v>
      </c>
      <c r="AZ307">
        <v>174.2</v>
      </c>
      <c r="BA307">
        <f t="shared" ca="1" si="67"/>
        <v>0</v>
      </c>
      <c r="BC307">
        <f t="shared" si="94"/>
        <v>307</v>
      </c>
      <c r="BD307">
        <f t="shared" si="95"/>
        <v>307</v>
      </c>
      <c r="BE307">
        <f t="shared" si="96"/>
        <v>307</v>
      </c>
      <c r="BF307">
        <f t="shared" si="97"/>
        <v>307</v>
      </c>
      <c r="BG307" t="str">
        <f t="shared" si="98"/>
        <v>$H$560</v>
      </c>
      <c r="BH307">
        <f t="shared" ca="1" si="99"/>
        <v>340</v>
      </c>
      <c r="BI307" t="str">
        <f t="shared" si="100"/>
        <v>$H$301</v>
      </c>
      <c r="BK307">
        <f>ROW()</f>
        <v>307</v>
      </c>
      <c r="BL307">
        <f t="shared" si="101"/>
        <v>0</v>
      </c>
      <c r="BM307" t="b">
        <f t="shared" si="102"/>
        <v>1</v>
      </c>
      <c r="BO307">
        <f t="shared" si="103"/>
        <v>174.2</v>
      </c>
    </row>
    <row r="308" spans="1:67" x14ac:dyDescent="0.25">
      <c r="A308" t="str">
        <f t="shared" si="104"/>
        <v>20016</v>
      </c>
      <c r="B308">
        <f t="shared" si="68"/>
        <v>2001</v>
      </c>
      <c r="C308">
        <f t="shared" si="69"/>
        <v>6</v>
      </c>
      <c r="D308">
        <f t="shared" si="75"/>
        <v>303</v>
      </c>
      <c r="E308" s="64">
        <v>6680</v>
      </c>
      <c r="F308" s="64">
        <v>5780</v>
      </c>
      <c r="G308" s="2">
        <f>G306</f>
        <v>0.78</v>
      </c>
      <c r="H308" s="63">
        <v>174.4</v>
      </c>
      <c r="J308" s="32">
        <f t="shared" si="79"/>
        <v>1.0046623552413896</v>
      </c>
      <c r="K308" s="32">
        <f t="shared" si="80"/>
        <v>1.0029498525073746</v>
      </c>
      <c r="L308" s="63">
        <v>5.25</v>
      </c>
      <c r="M308" s="63">
        <v>5.18</v>
      </c>
      <c r="N308" s="63">
        <v>5.1100000000000003</v>
      </c>
      <c r="O308"/>
      <c r="P308" s="63">
        <v>3.76</v>
      </c>
      <c r="Q308" s="63">
        <v>2.9</v>
      </c>
      <c r="R308" s="63">
        <v>2.56</v>
      </c>
      <c r="S308"/>
      <c r="T308" s="63">
        <v>2.5499999999999998</v>
      </c>
      <c r="U308" s="63">
        <v>2.58</v>
      </c>
      <c r="V308" s="63">
        <v>2.39</v>
      </c>
      <c r="X308" s="104">
        <f t="shared" si="81"/>
        <v>3.1549999999999998</v>
      </c>
      <c r="Y308" s="104">
        <f t="shared" si="82"/>
        <v>2.74</v>
      </c>
      <c r="Z308" s="104">
        <f t="shared" si="83"/>
        <v>2.4750000000000001</v>
      </c>
      <c r="AA308"/>
      <c r="AB308" s="104">
        <f t="shared" si="84"/>
        <v>2.0950000000000002</v>
      </c>
      <c r="AC308" s="104">
        <f t="shared" si="85"/>
        <v>2.4399999999999995</v>
      </c>
      <c r="AD308" s="104">
        <f t="shared" si="86"/>
        <v>2.6350000000000002</v>
      </c>
      <c r="AF308" s="105">
        <f t="shared" si="87"/>
        <v>3.5950000000000003E-2</v>
      </c>
      <c r="AG308" s="105">
        <f t="shared" si="88"/>
        <v>3.9399999999999998E-2</v>
      </c>
      <c r="AH308" s="105">
        <f t="shared" si="89"/>
        <v>4.1349999999999998E-2</v>
      </c>
      <c r="AJ308" s="63">
        <f t="shared" si="90"/>
        <v>2.9475755937529158E-3</v>
      </c>
      <c r="AK308" s="63">
        <f t="shared" si="91"/>
        <v>3.2254927088173346E-3</v>
      </c>
      <c r="AL308" s="63">
        <f t="shared" si="92"/>
        <v>3.3822024746541501E-3</v>
      </c>
      <c r="AN308" s="106" t="str">
        <f t="shared" ca="1" si="76"/>
        <v/>
      </c>
      <c r="AP308" s="106" t="str">
        <f t="shared" ca="1" si="77"/>
        <v/>
      </c>
      <c r="AR308" t="str">
        <f t="shared" si="93"/>
        <v>20016</v>
      </c>
      <c r="AS308">
        <f t="shared" si="78"/>
        <v>303</v>
      </c>
      <c r="AT308">
        <f t="shared" ca="1" si="70"/>
        <v>6680</v>
      </c>
      <c r="AU308">
        <f t="shared" ca="1" si="71"/>
        <v>5780</v>
      </c>
      <c r="AV308">
        <f t="shared" ca="1" si="72"/>
        <v>0.78</v>
      </c>
      <c r="AW308">
        <f t="shared" ca="1" si="73"/>
        <v>174.4</v>
      </c>
      <c r="AX308">
        <f t="shared" ca="1" si="74"/>
        <v>174.4</v>
      </c>
      <c r="AY308" s="22">
        <v>37043</v>
      </c>
      <c r="AZ308">
        <v>174.4</v>
      </c>
      <c r="BA308">
        <f t="shared" ca="1" si="67"/>
        <v>0</v>
      </c>
      <c r="BC308">
        <f t="shared" si="94"/>
        <v>308</v>
      </c>
      <c r="BD308">
        <f t="shared" si="95"/>
        <v>308</v>
      </c>
      <c r="BE308">
        <f t="shared" si="96"/>
        <v>308</v>
      </c>
      <c r="BF308">
        <f t="shared" si="97"/>
        <v>308</v>
      </c>
      <c r="BG308" t="str">
        <f t="shared" si="98"/>
        <v>$H$560</v>
      </c>
      <c r="BH308">
        <f t="shared" ca="1" si="99"/>
        <v>340</v>
      </c>
      <c r="BI308" t="str">
        <f t="shared" si="100"/>
        <v>$H$302</v>
      </c>
      <c r="BK308">
        <f>ROW()</f>
        <v>308</v>
      </c>
      <c r="BL308">
        <f t="shared" si="101"/>
        <v>0</v>
      </c>
      <c r="BM308" t="b">
        <f t="shared" si="102"/>
        <v>1</v>
      </c>
      <c r="BO308">
        <f t="shared" si="103"/>
        <v>174.4</v>
      </c>
    </row>
    <row r="309" spans="1:67" x14ac:dyDescent="0.25">
      <c r="A309" t="str">
        <f t="shared" si="104"/>
        <v>20017</v>
      </c>
      <c r="B309">
        <f t="shared" si="68"/>
        <v>2001</v>
      </c>
      <c r="C309">
        <f t="shared" si="69"/>
        <v>7</v>
      </c>
      <c r="D309">
        <f t="shared" si="75"/>
        <v>304</v>
      </c>
      <c r="E309" s="64">
        <v>6680</v>
      </c>
      <c r="F309" s="64">
        <v>5798</v>
      </c>
      <c r="G309" s="2">
        <f>G306</f>
        <v>0.78</v>
      </c>
      <c r="H309" s="63">
        <v>173.3</v>
      </c>
      <c r="J309" s="32">
        <f t="shared" si="79"/>
        <v>1</v>
      </c>
      <c r="K309" s="32">
        <f t="shared" si="80"/>
        <v>1.003114186851211</v>
      </c>
      <c r="L309" s="63">
        <v>5.49</v>
      </c>
      <c r="M309" s="63">
        <v>5.37</v>
      </c>
      <c r="N309" s="63">
        <v>5.26</v>
      </c>
      <c r="O309"/>
      <c r="P309" s="63">
        <v>3.96</v>
      </c>
      <c r="Q309" s="63">
        <v>2.91</v>
      </c>
      <c r="R309" s="63">
        <v>2.5</v>
      </c>
      <c r="S309"/>
      <c r="T309" s="63">
        <v>2.69</v>
      </c>
      <c r="U309" s="63">
        <v>2.58</v>
      </c>
      <c r="V309" s="63">
        <v>2.33</v>
      </c>
      <c r="X309" s="104">
        <f t="shared" si="81"/>
        <v>3.3250000000000002</v>
      </c>
      <c r="Y309" s="104">
        <f t="shared" si="82"/>
        <v>2.7450000000000001</v>
      </c>
      <c r="Z309" s="104">
        <f t="shared" si="83"/>
        <v>2.415</v>
      </c>
      <c r="AA309"/>
      <c r="AB309" s="104">
        <f t="shared" si="84"/>
        <v>2.165</v>
      </c>
      <c r="AC309" s="104">
        <f t="shared" si="85"/>
        <v>2.625</v>
      </c>
      <c r="AD309" s="104">
        <f t="shared" si="86"/>
        <v>2.8449999999999998</v>
      </c>
      <c r="AF309" s="105">
        <f t="shared" si="87"/>
        <v>3.6650000000000002E-2</v>
      </c>
      <c r="AG309" s="105">
        <f t="shared" si="88"/>
        <v>4.1250000000000002E-2</v>
      </c>
      <c r="AH309" s="105">
        <f t="shared" si="89"/>
        <v>4.3449999999999996E-2</v>
      </c>
      <c r="AJ309" s="63">
        <f t="shared" si="90"/>
        <v>3.004033110041382E-3</v>
      </c>
      <c r="AK309" s="63">
        <f t="shared" si="91"/>
        <v>3.3741726226397262E-3</v>
      </c>
      <c r="AL309" s="63">
        <f t="shared" si="92"/>
        <v>3.550666293722804E-3</v>
      </c>
      <c r="AN309" s="106" t="str">
        <f t="shared" ca="1" si="76"/>
        <v/>
      </c>
      <c r="AP309" s="106" t="str">
        <f t="shared" ca="1" si="77"/>
        <v/>
      </c>
      <c r="AR309" t="str">
        <f t="shared" si="93"/>
        <v>20017</v>
      </c>
      <c r="AS309">
        <f t="shared" si="78"/>
        <v>304</v>
      </c>
      <c r="AT309">
        <f t="shared" ca="1" si="70"/>
        <v>6680</v>
      </c>
      <c r="AU309">
        <f t="shared" ca="1" si="71"/>
        <v>5798</v>
      </c>
      <c r="AV309">
        <f t="shared" ca="1" si="72"/>
        <v>0.78</v>
      </c>
      <c r="AW309">
        <f t="shared" ca="1" si="73"/>
        <v>173.3</v>
      </c>
      <c r="AX309">
        <f t="shared" ca="1" si="74"/>
        <v>173.3</v>
      </c>
      <c r="AY309" s="22">
        <v>37073</v>
      </c>
      <c r="AZ309">
        <v>173.3</v>
      </c>
      <c r="BA309">
        <f t="shared" ca="1" si="67"/>
        <v>0</v>
      </c>
      <c r="BC309">
        <f t="shared" si="94"/>
        <v>309</v>
      </c>
      <c r="BD309">
        <f t="shared" si="95"/>
        <v>309</v>
      </c>
      <c r="BE309">
        <f t="shared" si="96"/>
        <v>309</v>
      </c>
      <c r="BF309">
        <f t="shared" si="97"/>
        <v>309</v>
      </c>
      <c r="BG309" t="str">
        <f t="shared" si="98"/>
        <v>$H$560</v>
      </c>
      <c r="BH309">
        <f t="shared" ca="1" si="99"/>
        <v>340</v>
      </c>
      <c r="BI309" t="str">
        <f t="shared" si="100"/>
        <v>$H$303</v>
      </c>
      <c r="BK309">
        <f>ROW()</f>
        <v>309</v>
      </c>
      <c r="BL309">
        <f t="shared" si="101"/>
        <v>0</v>
      </c>
      <c r="BM309" t="b">
        <f t="shared" si="102"/>
        <v>1</v>
      </c>
      <c r="BO309">
        <f t="shared" si="103"/>
        <v>173.3</v>
      </c>
    </row>
    <row r="310" spans="1:67" x14ac:dyDescent="0.25">
      <c r="A310" t="str">
        <f t="shared" si="104"/>
        <v>20018</v>
      </c>
      <c r="B310">
        <f t="shared" si="68"/>
        <v>2001</v>
      </c>
      <c r="C310">
        <f t="shared" si="69"/>
        <v>8</v>
      </c>
      <c r="D310">
        <f t="shared" si="75"/>
        <v>305</v>
      </c>
      <c r="E310" s="64">
        <v>6727</v>
      </c>
      <c r="F310" s="63">
        <v>5816</v>
      </c>
      <c r="G310" s="2">
        <f>G306</f>
        <v>0.78</v>
      </c>
      <c r="H310" s="63">
        <v>174</v>
      </c>
      <c r="J310" s="32">
        <f t="shared" si="79"/>
        <v>1.0070359281437127</v>
      </c>
      <c r="K310" s="32">
        <f t="shared" si="80"/>
        <v>1.003104518799586</v>
      </c>
      <c r="L310" s="63">
        <v>5.25</v>
      </c>
      <c r="M310" s="63">
        <v>5.1100000000000003</v>
      </c>
      <c r="N310" s="63">
        <v>4.99</v>
      </c>
      <c r="O310"/>
      <c r="P310" s="63">
        <v>3.49</v>
      </c>
      <c r="Q310" s="63">
        <v>2.67</v>
      </c>
      <c r="R310" s="63">
        <v>2.37</v>
      </c>
      <c r="S310"/>
      <c r="T310" s="63">
        <v>2.61</v>
      </c>
      <c r="U310" s="63">
        <v>2.4</v>
      </c>
      <c r="V310" s="63">
        <v>2.21</v>
      </c>
      <c r="X310" s="104">
        <f t="shared" si="81"/>
        <v>3.05</v>
      </c>
      <c r="Y310" s="104">
        <f t="shared" si="82"/>
        <v>2.5350000000000001</v>
      </c>
      <c r="Z310" s="104">
        <f t="shared" si="83"/>
        <v>2.29</v>
      </c>
      <c r="AA310"/>
      <c r="AB310" s="104">
        <f t="shared" si="84"/>
        <v>2.2000000000000002</v>
      </c>
      <c r="AC310" s="104">
        <f t="shared" si="85"/>
        <v>2.5750000000000002</v>
      </c>
      <c r="AD310" s="104">
        <f t="shared" si="86"/>
        <v>2.7</v>
      </c>
      <c r="AF310" s="105">
        <f t="shared" si="87"/>
        <v>3.7000000000000005E-2</v>
      </c>
      <c r="AG310" s="105">
        <f t="shared" si="88"/>
        <v>4.0750000000000001E-2</v>
      </c>
      <c r="AH310" s="105">
        <f t="shared" si="89"/>
        <v>4.2000000000000003E-2</v>
      </c>
      <c r="AJ310" s="63">
        <f t="shared" si="90"/>
        <v>3.0322487646148311E-3</v>
      </c>
      <c r="AK310" s="63">
        <f t="shared" si="91"/>
        <v>3.3340127558512123E-3</v>
      </c>
      <c r="AL310" s="63">
        <f t="shared" si="92"/>
        <v>3.4343792900468628E-3</v>
      </c>
      <c r="AN310" s="106" t="str">
        <f t="shared" ca="1" si="76"/>
        <v/>
      </c>
      <c r="AP310" s="106" t="str">
        <f t="shared" ca="1" si="77"/>
        <v/>
      </c>
      <c r="AR310" t="str">
        <f t="shared" si="93"/>
        <v>20018</v>
      </c>
      <c r="AS310">
        <f t="shared" si="78"/>
        <v>305</v>
      </c>
      <c r="AT310">
        <f t="shared" ca="1" si="70"/>
        <v>6727</v>
      </c>
      <c r="AU310">
        <f t="shared" ca="1" si="71"/>
        <v>5816</v>
      </c>
      <c r="AV310">
        <f t="shared" ca="1" si="72"/>
        <v>0.78</v>
      </c>
      <c r="AW310">
        <f t="shared" ca="1" si="73"/>
        <v>174</v>
      </c>
      <c r="AX310">
        <f t="shared" ca="1" si="74"/>
        <v>174</v>
      </c>
      <c r="AY310" s="22">
        <v>37104</v>
      </c>
      <c r="AZ310">
        <v>174</v>
      </c>
      <c r="BA310">
        <f t="shared" ca="1" si="67"/>
        <v>0</v>
      </c>
      <c r="BC310">
        <f t="shared" si="94"/>
        <v>310</v>
      </c>
      <c r="BD310">
        <f t="shared" si="95"/>
        <v>310</v>
      </c>
      <c r="BE310">
        <f t="shared" si="96"/>
        <v>310</v>
      </c>
      <c r="BF310">
        <f t="shared" si="97"/>
        <v>310</v>
      </c>
      <c r="BG310" t="str">
        <f t="shared" si="98"/>
        <v>$H$560</v>
      </c>
      <c r="BH310">
        <f t="shared" ca="1" si="99"/>
        <v>340</v>
      </c>
      <c r="BI310" t="str">
        <f t="shared" si="100"/>
        <v>$H$304</v>
      </c>
      <c r="BK310">
        <f>ROW()</f>
        <v>310</v>
      </c>
      <c r="BL310">
        <f t="shared" si="101"/>
        <v>0</v>
      </c>
      <c r="BM310" t="b">
        <f t="shared" si="102"/>
        <v>1</v>
      </c>
      <c r="BO310">
        <f t="shared" si="103"/>
        <v>174</v>
      </c>
    </row>
    <row r="311" spans="1:67" x14ac:dyDescent="0.25">
      <c r="A311" t="str">
        <f t="shared" si="104"/>
        <v>20019</v>
      </c>
      <c r="B311">
        <f t="shared" si="68"/>
        <v>2001</v>
      </c>
      <c r="C311">
        <f t="shared" si="69"/>
        <v>9</v>
      </c>
      <c r="D311">
        <f t="shared" si="75"/>
        <v>306</v>
      </c>
      <c r="E311" s="64">
        <v>6747</v>
      </c>
      <c r="F311" s="63">
        <v>5833</v>
      </c>
      <c r="G311" s="2">
        <f>G306</f>
        <v>0.78</v>
      </c>
      <c r="H311" s="63">
        <v>174.6</v>
      </c>
      <c r="J311" s="32">
        <f t="shared" si="79"/>
        <v>1.0029730935037906</v>
      </c>
      <c r="K311" s="32">
        <f t="shared" si="80"/>
        <v>1.0029229711141678</v>
      </c>
      <c r="L311" s="63">
        <v>4.97</v>
      </c>
      <c r="M311" s="63">
        <v>4.95</v>
      </c>
      <c r="N311" s="63">
        <v>4.8499999999999996</v>
      </c>
      <c r="O311"/>
      <c r="P311" s="63">
        <v>3.03</v>
      </c>
      <c r="Q311" s="63">
        <v>2.46</v>
      </c>
      <c r="R311" s="63">
        <v>2.21</v>
      </c>
      <c r="S311"/>
      <c r="T311" s="63">
        <v>2.14</v>
      </c>
      <c r="U311" s="63">
        <v>2.2000000000000002</v>
      </c>
      <c r="V311" s="63">
        <v>2.0499999999999998</v>
      </c>
      <c r="X311" s="104">
        <f t="shared" si="81"/>
        <v>2.585</v>
      </c>
      <c r="Y311" s="104">
        <f t="shared" si="82"/>
        <v>2.33</v>
      </c>
      <c r="Z311" s="104">
        <f t="shared" si="83"/>
        <v>2.13</v>
      </c>
      <c r="AA311"/>
      <c r="AB311" s="104">
        <f t="shared" si="84"/>
        <v>2.3849999999999998</v>
      </c>
      <c r="AC311" s="104">
        <f t="shared" si="85"/>
        <v>2.62</v>
      </c>
      <c r="AD311" s="104">
        <f t="shared" si="86"/>
        <v>2.7199999999999998</v>
      </c>
      <c r="AF311" s="105">
        <f t="shared" si="87"/>
        <v>3.8849999999999996E-2</v>
      </c>
      <c r="AG311" s="105">
        <f t="shared" si="88"/>
        <v>4.1200000000000001E-2</v>
      </c>
      <c r="AH311" s="105">
        <f t="shared" si="89"/>
        <v>4.2199999999999994E-2</v>
      </c>
      <c r="AJ311" s="63">
        <f t="shared" si="90"/>
        <v>3.1812437922345005E-3</v>
      </c>
      <c r="AK311" s="63">
        <f t="shared" si="91"/>
        <v>3.3701574315379013E-3</v>
      </c>
      <c r="AL311" s="63">
        <f t="shared" si="92"/>
        <v>3.4504276924163246E-3</v>
      </c>
      <c r="AN311" s="106" t="str">
        <f t="shared" ca="1" si="76"/>
        <v/>
      </c>
      <c r="AP311" s="106" t="str">
        <f t="shared" ca="1" si="77"/>
        <v/>
      </c>
      <c r="AR311" t="str">
        <f t="shared" si="93"/>
        <v>20019</v>
      </c>
      <c r="AS311">
        <f t="shared" si="78"/>
        <v>306</v>
      </c>
      <c r="AT311">
        <f t="shared" ca="1" si="70"/>
        <v>6747</v>
      </c>
      <c r="AU311">
        <f t="shared" ca="1" si="71"/>
        <v>5833</v>
      </c>
      <c r="AV311">
        <f t="shared" ca="1" si="72"/>
        <v>0.78</v>
      </c>
      <c r="AW311">
        <f t="shared" ca="1" si="73"/>
        <v>174.6</v>
      </c>
      <c r="AX311">
        <f t="shared" ca="1" si="74"/>
        <v>174.6</v>
      </c>
      <c r="AY311" s="22">
        <v>37135</v>
      </c>
      <c r="AZ311">
        <v>174.6</v>
      </c>
      <c r="BA311">
        <f t="shared" ca="1" si="67"/>
        <v>0</v>
      </c>
      <c r="BC311">
        <f t="shared" si="94"/>
        <v>311</v>
      </c>
      <c r="BD311">
        <f t="shared" si="95"/>
        <v>311</v>
      </c>
      <c r="BE311">
        <f t="shared" si="96"/>
        <v>311</v>
      </c>
      <c r="BF311">
        <f t="shared" si="97"/>
        <v>311</v>
      </c>
      <c r="BG311" t="str">
        <f t="shared" si="98"/>
        <v>$H$560</v>
      </c>
      <c r="BH311">
        <f t="shared" ca="1" si="99"/>
        <v>340</v>
      </c>
      <c r="BI311" t="str">
        <f t="shared" si="100"/>
        <v>$H$305</v>
      </c>
      <c r="BK311">
        <f>ROW()</f>
        <v>311</v>
      </c>
      <c r="BL311">
        <f t="shared" si="101"/>
        <v>0</v>
      </c>
      <c r="BM311" t="b">
        <f t="shared" si="102"/>
        <v>1</v>
      </c>
      <c r="BO311">
        <f t="shared" si="103"/>
        <v>174.6</v>
      </c>
    </row>
    <row r="312" spans="1:67" x14ac:dyDescent="0.25">
      <c r="A312" t="str">
        <f t="shared" si="104"/>
        <v>200110</v>
      </c>
      <c r="B312">
        <f t="shared" si="68"/>
        <v>2001</v>
      </c>
      <c r="C312">
        <f t="shared" si="69"/>
        <v>10</v>
      </c>
      <c r="D312">
        <f t="shared" si="75"/>
        <v>307</v>
      </c>
      <c r="E312" s="64">
        <v>6768</v>
      </c>
      <c r="F312" s="63">
        <v>5851</v>
      </c>
      <c r="G312" s="2">
        <f>G306</f>
        <v>0.78</v>
      </c>
      <c r="H312" s="63">
        <v>174.3</v>
      </c>
      <c r="J312" s="32">
        <f t="shared" si="79"/>
        <v>1.0031124944419743</v>
      </c>
      <c r="K312" s="32">
        <f t="shared" si="80"/>
        <v>1.0030858906223212</v>
      </c>
      <c r="L312" s="63">
        <v>4.9000000000000004</v>
      </c>
      <c r="M312" s="63">
        <v>4.97</v>
      </c>
      <c r="N312" s="63">
        <v>4.93</v>
      </c>
      <c r="O312"/>
      <c r="P312" s="63">
        <v>3.04</v>
      </c>
      <c r="Q312" s="63">
        <v>2.72</v>
      </c>
      <c r="R312" s="63">
        <v>2.4900000000000002</v>
      </c>
      <c r="S312"/>
      <c r="T312" s="63">
        <v>2.12</v>
      </c>
      <c r="U312" s="63">
        <v>2.4500000000000002</v>
      </c>
      <c r="V312" s="63">
        <v>2.33</v>
      </c>
      <c r="X312" s="104">
        <f t="shared" si="81"/>
        <v>2.58</v>
      </c>
      <c r="Y312" s="104">
        <f t="shared" si="82"/>
        <v>2.585</v>
      </c>
      <c r="Z312" s="104">
        <f t="shared" si="83"/>
        <v>2.41</v>
      </c>
      <c r="AA312"/>
      <c r="AB312" s="104">
        <f t="shared" si="84"/>
        <v>2.3200000000000003</v>
      </c>
      <c r="AC312" s="104">
        <f t="shared" si="85"/>
        <v>2.3849999999999998</v>
      </c>
      <c r="AD312" s="104">
        <f t="shared" si="86"/>
        <v>2.5199999999999996</v>
      </c>
      <c r="AF312" s="105">
        <f t="shared" si="87"/>
        <v>3.8200000000000005E-2</v>
      </c>
      <c r="AG312" s="105">
        <f t="shared" si="88"/>
        <v>3.8849999999999996E-2</v>
      </c>
      <c r="AH312" s="105">
        <f t="shared" si="89"/>
        <v>4.0199999999999993E-2</v>
      </c>
      <c r="AJ312" s="63">
        <f t="shared" si="90"/>
        <v>3.1289219234786891E-3</v>
      </c>
      <c r="AK312" s="63">
        <f t="shared" si="91"/>
        <v>3.1812437922345005E-3</v>
      </c>
      <c r="AL312" s="63">
        <f t="shared" si="92"/>
        <v>3.2898164700365662E-3</v>
      </c>
      <c r="AN312" s="106" t="str">
        <f t="shared" ca="1" si="76"/>
        <v/>
      </c>
      <c r="AP312" s="106" t="str">
        <f t="shared" ca="1" si="77"/>
        <v/>
      </c>
      <c r="AR312" t="str">
        <f t="shared" si="93"/>
        <v>200110</v>
      </c>
      <c r="AS312">
        <f t="shared" si="78"/>
        <v>307</v>
      </c>
      <c r="AT312">
        <f t="shared" ca="1" si="70"/>
        <v>6768</v>
      </c>
      <c r="AU312">
        <f t="shared" ca="1" si="71"/>
        <v>5851</v>
      </c>
      <c r="AV312">
        <f t="shared" ca="1" si="72"/>
        <v>0.78</v>
      </c>
      <c r="AW312">
        <f t="shared" ca="1" si="73"/>
        <v>174.3</v>
      </c>
      <c r="AX312">
        <f t="shared" ca="1" si="74"/>
        <v>174.3</v>
      </c>
      <c r="AY312" s="22">
        <v>37165</v>
      </c>
      <c r="AZ312">
        <v>174.3</v>
      </c>
      <c r="BA312">
        <f t="shared" ca="1" si="67"/>
        <v>0</v>
      </c>
      <c r="BC312">
        <f t="shared" si="94"/>
        <v>312</v>
      </c>
      <c r="BD312">
        <f t="shared" si="95"/>
        <v>312</v>
      </c>
      <c r="BE312">
        <f t="shared" si="96"/>
        <v>312</v>
      </c>
      <c r="BF312">
        <f t="shared" si="97"/>
        <v>312</v>
      </c>
      <c r="BG312" t="str">
        <f t="shared" si="98"/>
        <v>$H$560</v>
      </c>
      <c r="BH312">
        <f t="shared" ca="1" si="99"/>
        <v>340</v>
      </c>
      <c r="BI312" t="str">
        <f t="shared" si="100"/>
        <v>$H$306</v>
      </c>
      <c r="BK312">
        <f>ROW()</f>
        <v>312</v>
      </c>
      <c r="BL312">
        <f t="shared" si="101"/>
        <v>0</v>
      </c>
      <c r="BM312" t="b">
        <f t="shared" si="102"/>
        <v>1</v>
      </c>
      <c r="BO312">
        <f t="shared" si="103"/>
        <v>174.3</v>
      </c>
    </row>
    <row r="313" spans="1:67" x14ac:dyDescent="0.25">
      <c r="A313" t="str">
        <f t="shared" si="104"/>
        <v>200111</v>
      </c>
      <c r="B313">
        <f t="shared" si="68"/>
        <v>2001</v>
      </c>
      <c r="C313">
        <f t="shared" si="69"/>
        <v>11</v>
      </c>
      <c r="D313">
        <f t="shared" si="75"/>
        <v>308</v>
      </c>
      <c r="E313" s="64">
        <v>6768</v>
      </c>
      <c r="F313" s="63">
        <v>5867</v>
      </c>
      <c r="G313" s="2">
        <f>G306</f>
        <v>0.78</v>
      </c>
      <c r="H313" s="63">
        <v>173.6</v>
      </c>
      <c r="J313" s="32">
        <f t="shared" si="79"/>
        <v>1</v>
      </c>
      <c r="K313" s="32">
        <f t="shared" si="80"/>
        <v>1.0027345752862757</v>
      </c>
      <c r="L313" s="63">
        <v>4.47</v>
      </c>
      <c r="M313" s="63">
        <v>4.5</v>
      </c>
      <c r="N313" s="63">
        <v>4.43</v>
      </c>
      <c r="O313"/>
      <c r="P313" s="63">
        <v>2.85</v>
      </c>
      <c r="Q313" s="63">
        <v>2.4300000000000002</v>
      </c>
      <c r="R313" s="63">
        <v>2.17</v>
      </c>
      <c r="S313"/>
      <c r="T313" s="63">
        <v>1.9</v>
      </c>
      <c r="U313" s="63">
        <v>2.16</v>
      </c>
      <c r="V313" s="63">
        <v>2.0099999999999998</v>
      </c>
      <c r="X313" s="104">
        <f t="shared" si="81"/>
        <v>2.375</v>
      </c>
      <c r="Y313" s="104">
        <f t="shared" si="82"/>
        <v>2.2949999999999999</v>
      </c>
      <c r="Z313" s="104">
        <f t="shared" si="83"/>
        <v>2.09</v>
      </c>
      <c r="AA313"/>
      <c r="AB313" s="104">
        <f t="shared" si="84"/>
        <v>2.0949999999999998</v>
      </c>
      <c r="AC313" s="104">
        <f t="shared" si="85"/>
        <v>2.2050000000000001</v>
      </c>
      <c r="AD313" s="104">
        <f t="shared" si="86"/>
        <v>2.34</v>
      </c>
      <c r="AF313" s="105">
        <f t="shared" si="87"/>
        <v>3.5949999999999996E-2</v>
      </c>
      <c r="AG313" s="105">
        <f t="shared" si="88"/>
        <v>3.705E-2</v>
      </c>
      <c r="AH313" s="105">
        <f t="shared" si="89"/>
        <v>3.8399999999999997E-2</v>
      </c>
      <c r="AJ313" s="63">
        <f t="shared" si="90"/>
        <v>2.9475755937529158E-3</v>
      </c>
      <c r="AK313" s="63">
        <f t="shared" si="91"/>
        <v>3.0362788597748658E-3</v>
      </c>
      <c r="AL313" s="63">
        <f t="shared" si="92"/>
        <v>3.1450241575170512E-3</v>
      </c>
      <c r="AN313" s="106" t="str">
        <f t="shared" ca="1" si="76"/>
        <v/>
      </c>
      <c r="AP313" s="106" t="str">
        <f t="shared" ca="1" si="77"/>
        <v/>
      </c>
      <c r="AR313" t="str">
        <f t="shared" si="93"/>
        <v>200111</v>
      </c>
      <c r="AS313">
        <f t="shared" si="78"/>
        <v>308</v>
      </c>
      <c r="AT313">
        <f t="shared" ca="1" si="70"/>
        <v>6768</v>
      </c>
      <c r="AU313">
        <f t="shared" ca="1" si="71"/>
        <v>5867</v>
      </c>
      <c r="AV313">
        <f t="shared" ca="1" si="72"/>
        <v>0.78</v>
      </c>
      <c r="AW313">
        <f t="shared" ca="1" si="73"/>
        <v>173.6</v>
      </c>
      <c r="AX313">
        <f t="shared" ca="1" si="74"/>
        <v>173.6</v>
      </c>
      <c r="AY313" s="22">
        <v>37196</v>
      </c>
      <c r="AZ313">
        <v>173.6</v>
      </c>
      <c r="BA313">
        <f t="shared" ca="1" si="67"/>
        <v>0</v>
      </c>
      <c r="BC313">
        <f t="shared" si="94"/>
        <v>313</v>
      </c>
      <c r="BD313">
        <f t="shared" si="95"/>
        <v>313</v>
      </c>
      <c r="BE313">
        <f t="shared" si="96"/>
        <v>313</v>
      </c>
      <c r="BF313">
        <f t="shared" si="97"/>
        <v>313</v>
      </c>
      <c r="BG313" t="str">
        <f t="shared" si="98"/>
        <v>$H$560</v>
      </c>
      <c r="BH313">
        <f t="shared" ca="1" si="99"/>
        <v>340</v>
      </c>
      <c r="BI313" t="str">
        <f t="shared" si="100"/>
        <v>$H$307</v>
      </c>
      <c r="BK313">
        <f>ROW()</f>
        <v>313</v>
      </c>
      <c r="BL313">
        <f t="shared" si="101"/>
        <v>0</v>
      </c>
      <c r="BM313" t="b">
        <f t="shared" si="102"/>
        <v>1</v>
      </c>
      <c r="BO313">
        <f t="shared" si="103"/>
        <v>173.6</v>
      </c>
    </row>
    <row r="314" spans="1:67" x14ac:dyDescent="0.25">
      <c r="A314" t="str">
        <f t="shared" si="104"/>
        <v>200112</v>
      </c>
      <c r="B314">
        <f t="shared" si="68"/>
        <v>2001</v>
      </c>
      <c r="C314">
        <f t="shared" si="69"/>
        <v>12</v>
      </c>
      <c r="D314">
        <f t="shared" si="75"/>
        <v>309</v>
      </c>
      <c r="E314" s="64">
        <v>6789</v>
      </c>
      <c r="F314" s="63">
        <v>5883</v>
      </c>
      <c r="G314" s="2">
        <f>G306</f>
        <v>0.78</v>
      </c>
      <c r="H314" s="63">
        <v>173.4</v>
      </c>
      <c r="J314" s="32">
        <f t="shared" si="79"/>
        <v>1.0031028368794326</v>
      </c>
      <c r="K314" s="32">
        <f t="shared" si="80"/>
        <v>1.0027271177773991</v>
      </c>
      <c r="L314" s="63">
        <v>4.63</v>
      </c>
      <c r="M314" s="63">
        <v>4.67</v>
      </c>
      <c r="N314" s="63">
        <v>4.6100000000000003</v>
      </c>
      <c r="O314"/>
      <c r="P314" s="63">
        <v>2.94</v>
      </c>
      <c r="Q314" s="63">
        <v>2.52</v>
      </c>
      <c r="R314" s="63">
        <v>2.2000000000000002</v>
      </c>
      <c r="S314"/>
      <c r="T314" s="63">
        <v>1.98</v>
      </c>
      <c r="U314" s="63">
        <v>2.25</v>
      </c>
      <c r="V314" s="63">
        <v>2.04</v>
      </c>
      <c r="X314" s="104">
        <f t="shared" si="81"/>
        <v>2.46</v>
      </c>
      <c r="Y314" s="104">
        <f t="shared" si="82"/>
        <v>2.3849999999999998</v>
      </c>
      <c r="Z314" s="104">
        <f t="shared" si="83"/>
        <v>2.12</v>
      </c>
      <c r="AA314"/>
      <c r="AB314" s="104">
        <f t="shared" si="84"/>
        <v>2.17</v>
      </c>
      <c r="AC314" s="104">
        <f t="shared" si="85"/>
        <v>2.2850000000000001</v>
      </c>
      <c r="AD314" s="104">
        <f t="shared" si="86"/>
        <v>2.4900000000000002</v>
      </c>
      <c r="AF314" s="105">
        <f t="shared" si="87"/>
        <v>3.6699999999999997E-2</v>
      </c>
      <c r="AG314" s="105">
        <f t="shared" si="88"/>
        <v>3.7850000000000002E-2</v>
      </c>
      <c r="AH314" s="105">
        <f t="shared" si="89"/>
        <v>3.9900000000000005E-2</v>
      </c>
      <c r="AJ314" s="63">
        <f t="shared" si="90"/>
        <v>3.0080644524299593E-3</v>
      </c>
      <c r="AK314" s="63">
        <f t="shared" si="91"/>
        <v>3.1007361706090197E-3</v>
      </c>
      <c r="AL314" s="63">
        <f t="shared" si="92"/>
        <v>3.2657003754898994E-3</v>
      </c>
      <c r="AN314" s="106" t="str">
        <f t="shared" ca="1" si="76"/>
        <v/>
      </c>
      <c r="AP314" s="106" t="str">
        <f t="shared" ca="1" si="77"/>
        <v/>
      </c>
      <c r="AR314" t="str">
        <f t="shared" si="93"/>
        <v>200112</v>
      </c>
      <c r="AS314">
        <f t="shared" si="78"/>
        <v>309</v>
      </c>
      <c r="AT314">
        <f t="shared" ca="1" si="70"/>
        <v>6789</v>
      </c>
      <c r="AU314">
        <f t="shared" ca="1" si="71"/>
        <v>5883</v>
      </c>
      <c r="AV314">
        <f t="shared" ca="1" si="72"/>
        <v>0.78</v>
      </c>
      <c r="AW314">
        <f t="shared" ca="1" si="73"/>
        <v>173.4</v>
      </c>
      <c r="AX314">
        <f t="shared" ca="1" si="74"/>
        <v>173.4</v>
      </c>
      <c r="AY314" s="22">
        <v>37226</v>
      </c>
      <c r="AZ314">
        <v>173.4</v>
      </c>
      <c r="BA314">
        <f t="shared" ca="1" si="67"/>
        <v>0</v>
      </c>
      <c r="BC314">
        <f t="shared" si="94"/>
        <v>314</v>
      </c>
      <c r="BD314">
        <f t="shared" si="95"/>
        <v>314</v>
      </c>
      <c r="BE314">
        <f t="shared" si="96"/>
        <v>314</v>
      </c>
      <c r="BF314">
        <f t="shared" si="97"/>
        <v>314</v>
      </c>
      <c r="BG314" t="str">
        <f t="shared" si="98"/>
        <v>$H$560</v>
      </c>
      <c r="BH314">
        <f t="shared" ca="1" si="99"/>
        <v>340</v>
      </c>
      <c r="BI314" t="str">
        <f t="shared" si="100"/>
        <v>$H$308</v>
      </c>
      <c r="BK314">
        <f>ROW()</f>
        <v>314</v>
      </c>
      <c r="BL314">
        <f t="shared" si="101"/>
        <v>0</v>
      </c>
      <c r="BM314" t="b">
        <f t="shared" si="102"/>
        <v>1</v>
      </c>
      <c r="BO314">
        <f t="shared" si="103"/>
        <v>173.4</v>
      </c>
    </row>
    <row r="315" spans="1:67" x14ac:dyDescent="0.25">
      <c r="A315" t="str">
        <f t="shared" si="104"/>
        <v>20021</v>
      </c>
      <c r="B315">
        <f t="shared" si="68"/>
        <v>2002</v>
      </c>
      <c r="C315">
        <f t="shared" si="69"/>
        <v>1</v>
      </c>
      <c r="D315">
        <f t="shared" si="75"/>
        <v>310</v>
      </c>
      <c r="E315" s="64">
        <v>6814</v>
      </c>
      <c r="F315" s="63">
        <v>5899</v>
      </c>
      <c r="G315" s="2">
        <f>G306</f>
        <v>0.78</v>
      </c>
      <c r="H315" s="63">
        <v>173.3</v>
      </c>
      <c r="J315" s="32">
        <f t="shared" si="79"/>
        <v>1.0036824274561791</v>
      </c>
      <c r="K315" s="32">
        <f t="shared" si="80"/>
        <v>1.0027197008329083</v>
      </c>
      <c r="L315" s="63">
        <v>5.0599999999999996</v>
      </c>
      <c r="M315" s="63">
        <v>5.04</v>
      </c>
      <c r="N315" s="63">
        <v>4.92</v>
      </c>
      <c r="O315"/>
      <c r="P315" s="63">
        <v>3.16</v>
      </c>
      <c r="Q315" s="63">
        <v>2.66</v>
      </c>
      <c r="R315" s="63">
        <v>2.36</v>
      </c>
      <c r="S315"/>
      <c r="T315" s="63">
        <v>2.17</v>
      </c>
      <c r="U315" s="63">
        <v>2.38</v>
      </c>
      <c r="V315" s="63">
        <v>2.2000000000000002</v>
      </c>
      <c r="X315" s="104">
        <f t="shared" si="81"/>
        <v>2.665</v>
      </c>
      <c r="Y315" s="104">
        <f t="shared" si="82"/>
        <v>2.52</v>
      </c>
      <c r="Z315" s="104">
        <f t="shared" si="83"/>
        <v>2.2800000000000002</v>
      </c>
      <c r="AA315"/>
      <c r="AB315" s="104">
        <f t="shared" si="84"/>
        <v>2.3949999999999996</v>
      </c>
      <c r="AC315" s="104">
        <f t="shared" si="85"/>
        <v>2.52</v>
      </c>
      <c r="AD315" s="104">
        <f t="shared" si="86"/>
        <v>2.6399999999999997</v>
      </c>
      <c r="AF315" s="105">
        <f t="shared" si="87"/>
        <v>3.8949999999999999E-2</v>
      </c>
      <c r="AG315" s="105">
        <f t="shared" si="88"/>
        <v>4.0199999999999993E-2</v>
      </c>
      <c r="AH315" s="105">
        <f t="shared" si="89"/>
        <v>4.1399999999999999E-2</v>
      </c>
      <c r="AJ315" s="63">
        <f t="shared" si="90"/>
        <v>3.1892906468242721E-3</v>
      </c>
      <c r="AK315" s="63">
        <f t="shared" si="91"/>
        <v>3.2898164700365662E-3</v>
      </c>
      <c r="AL315" s="63">
        <f t="shared" si="92"/>
        <v>3.3862171355991677E-3</v>
      </c>
      <c r="AN315" s="106" t="str">
        <f t="shared" ca="1" si="76"/>
        <v/>
      </c>
      <c r="AP315" s="106" t="str">
        <f t="shared" ca="1" si="77"/>
        <v/>
      </c>
      <c r="AR315" t="str">
        <f t="shared" si="93"/>
        <v>20021</v>
      </c>
      <c r="AS315">
        <f t="shared" si="78"/>
        <v>310</v>
      </c>
      <c r="AT315">
        <f t="shared" ca="1" si="70"/>
        <v>6814</v>
      </c>
      <c r="AU315">
        <f t="shared" ca="1" si="71"/>
        <v>5899</v>
      </c>
      <c r="AV315">
        <f t="shared" ca="1" si="72"/>
        <v>0.78</v>
      </c>
      <c r="AW315">
        <f t="shared" ca="1" si="73"/>
        <v>173.3</v>
      </c>
      <c r="AX315">
        <f t="shared" ca="1" si="74"/>
        <v>173.3</v>
      </c>
      <c r="AY315" s="22">
        <v>37257</v>
      </c>
      <c r="AZ315">
        <v>173.3</v>
      </c>
      <c r="BA315">
        <f t="shared" ca="1" si="67"/>
        <v>0</v>
      </c>
      <c r="BC315">
        <f t="shared" si="94"/>
        <v>315</v>
      </c>
      <c r="BD315">
        <f t="shared" si="95"/>
        <v>315</v>
      </c>
      <c r="BE315">
        <f t="shared" si="96"/>
        <v>315</v>
      </c>
      <c r="BF315">
        <f t="shared" si="97"/>
        <v>315</v>
      </c>
      <c r="BG315" t="str">
        <f t="shared" si="98"/>
        <v>$H$560</v>
      </c>
      <c r="BH315">
        <f t="shared" ca="1" si="99"/>
        <v>340</v>
      </c>
      <c r="BI315" t="str">
        <f t="shared" si="100"/>
        <v>$H$309</v>
      </c>
      <c r="BJ315">
        <f t="shared" ref="BJ315:BJ325" ca="1" si="105">INDIRECT(BI315)</f>
        <v>173.3</v>
      </c>
      <c r="BK315">
        <f>ROW()</f>
        <v>315</v>
      </c>
      <c r="BL315">
        <f t="shared" si="101"/>
        <v>0</v>
      </c>
      <c r="BM315" t="b">
        <f t="shared" si="102"/>
        <v>1</v>
      </c>
      <c r="BN315">
        <f t="shared" ref="BN315:BN378" ca="1" si="106">BH315*(BH315/BJ315)^(BL315/$BJ$3)*BM315</f>
        <v>340</v>
      </c>
      <c r="BO315">
        <f t="shared" si="103"/>
        <v>173.3</v>
      </c>
    </row>
    <row r="316" spans="1:67" x14ac:dyDescent="0.25">
      <c r="A316" t="str">
        <f t="shared" si="104"/>
        <v>20022</v>
      </c>
      <c r="B316">
        <f t="shared" si="68"/>
        <v>2002</v>
      </c>
      <c r="C316">
        <f t="shared" si="69"/>
        <v>2</v>
      </c>
      <c r="D316">
        <f t="shared" si="75"/>
        <v>311</v>
      </c>
      <c r="E316" s="64">
        <v>6881</v>
      </c>
      <c r="F316" s="63">
        <v>5915</v>
      </c>
      <c r="G316" s="2">
        <f>G306</f>
        <v>0.78</v>
      </c>
      <c r="H316" s="63">
        <v>173.8</v>
      </c>
      <c r="J316" s="32">
        <f t="shared" si="79"/>
        <v>1.0098326973877312</v>
      </c>
      <c r="K316" s="32">
        <f t="shared" si="80"/>
        <v>1.0027123241227327</v>
      </c>
      <c r="L316" s="63">
        <v>4.97</v>
      </c>
      <c r="M316" s="63">
        <v>4.8899999999999997</v>
      </c>
      <c r="N316" s="63">
        <v>4.79</v>
      </c>
      <c r="O316"/>
      <c r="P316" s="63">
        <v>3.08</v>
      </c>
      <c r="Q316" s="63">
        <v>2.61</v>
      </c>
      <c r="R316" s="63">
        <v>2.37</v>
      </c>
      <c r="S316"/>
      <c r="T316" s="63">
        <v>2.0699999999999998</v>
      </c>
      <c r="U316" s="63">
        <v>2.33</v>
      </c>
      <c r="V316" s="63">
        <v>2.2200000000000002</v>
      </c>
      <c r="X316" s="104">
        <f t="shared" si="81"/>
        <v>2.5750000000000002</v>
      </c>
      <c r="Y316" s="104">
        <f t="shared" si="82"/>
        <v>2.4699999999999998</v>
      </c>
      <c r="Z316" s="104">
        <f t="shared" si="83"/>
        <v>2.2949999999999999</v>
      </c>
      <c r="AA316"/>
      <c r="AB316" s="104">
        <f t="shared" si="84"/>
        <v>2.3949999999999996</v>
      </c>
      <c r="AC316" s="104">
        <f t="shared" si="85"/>
        <v>2.42</v>
      </c>
      <c r="AD316" s="104">
        <f t="shared" si="86"/>
        <v>2.4950000000000001</v>
      </c>
      <c r="AF316" s="105">
        <f t="shared" si="87"/>
        <v>3.8949999999999999E-2</v>
      </c>
      <c r="AG316" s="105">
        <f t="shared" si="88"/>
        <v>3.9199999999999999E-2</v>
      </c>
      <c r="AH316" s="105">
        <f t="shared" si="89"/>
        <v>3.9949999999999999E-2</v>
      </c>
      <c r="AJ316" s="63">
        <f t="shared" si="90"/>
        <v>3.1892906468242721E-3</v>
      </c>
      <c r="AK316" s="63">
        <f t="shared" si="91"/>
        <v>3.2094046775821283E-3</v>
      </c>
      <c r="AL316" s="63">
        <f t="shared" si="92"/>
        <v>3.269720167423884E-3</v>
      </c>
      <c r="AN316" s="106" t="str">
        <f t="shared" ca="1" si="76"/>
        <v/>
      </c>
      <c r="AP316" s="106" t="str">
        <f t="shared" ca="1" si="77"/>
        <v/>
      </c>
      <c r="AR316" t="str">
        <f t="shared" si="93"/>
        <v>20022</v>
      </c>
      <c r="AS316">
        <f t="shared" si="78"/>
        <v>311</v>
      </c>
      <c r="AT316">
        <f t="shared" ca="1" si="70"/>
        <v>6881</v>
      </c>
      <c r="AU316">
        <f t="shared" ca="1" si="71"/>
        <v>5915</v>
      </c>
      <c r="AV316">
        <f t="shared" ca="1" si="72"/>
        <v>0.78</v>
      </c>
      <c r="AW316">
        <f t="shared" ca="1" si="73"/>
        <v>173.8</v>
      </c>
      <c r="AX316">
        <f t="shared" ca="1" si="74"/>
        <v>173.8</v>
      </c>
      <c r="AY316" s="22">
        <v>37288</v>
      </c>
      <c r="AZ316">
        <v>173.8</v>
      </c>
      <c r="BA316">
        <f t="shared" ca="1" si="67"/>
        <v>0</v>
      </c>
      <c r="BC316">
        <f t="shared" si="94"/>
        <v>316</v>
      </c>
      <c r="BD316">
        <f t="shared" si="95"/>
        <v>316</v>
      </c>
      <c r="BE316">
        <f t="shared" si="96"/>
        <v>316</v>
      </c>
      <c r="BF316">
        <f t="shared" si="97"/>
        <v>316</v>
      </c>
      <c r="BG316" t="str">
        <f t="shared" si="98"/>
        <v>$H$560</v>
      </c>
      <c r="BH316">
        <f t="shared" ca="1" si="99"/>
        <v>340</v>
      </c>
      <c r="BI316" t="str">
        <f t="shared" si="100"/>
        <v>$H$310</v>
      </c>
      <c r="BJ316">
        <f t="shared" ca="1" si="105"/>
        <v>174</v>
      </c>
      <c r="BK316">
        <f>ROW()</f>
        <v>316</v>
      </c>
      <c r="BL316">
        <f t="shared" si="101"/>
        <v>0</v>
      </c>
      <c r="BM316" t="b">
        <f t="shared" si="102"/>
        <v>1</v>
      </c>
      <c r="BN316">
        <f t="shared" ca="1" si="106"/>
        <v>340</v>
      </c>
      <c r="BO316">
        <f t="shared" si="103"/>
        <v>173.8</v>
      </c>
    </row>
    <row r="317" spans="1:67" x14ac:dyDescent="0.25">
      <c r="A317" t="str">
        <f t="shared" si="104"/>
        <v>20023</v>
      </c>
      <c r="B317">
        <f t="shared" si="68"/>
        <v>2002</v>
      </c>
      <c r="C317">
        <f t="shared" si="69"/>
        <v>3</v>
      </c>
      <c r="D317">
        <f t="shared" si="75"/>
        <v>312</v>
      </c>
      <c r="E317" s="64">
        <v>6866</v>
      </c>
      <c r="F317" s="63">
        <v>5932</v>
      </c>
      <c r="G317" s="2">
        <f>G306</f>
        <v>0.78</v>
      </c>
      <c r="H317" s="63">
        <v>174.5</v>
      </c>
      <c r="J317" s="32">
        <f t="shared" si="79"/>
        <v>0.99782008429007407</v>
      </c>
      <c r="K317" s="32">
        <f t="shared" si="80"/>
        <v>1.0028740490278951</v>
      </c>
      <c r="L317" s="63">
        <v>5.07</v>
      </c>
      <c r="M317" s="63">
        <v>5.0599999999999996</v>
      </c>
      <c r="N317" s="63">
        <v>4.99</v>
      </c>
      <c r="O317"/>
      <c r="P317" s="63">
        <v>2.84</v>
      </c>
      <c r="Q317" s="63">
        <v>2.61</v>
      </c>
      <c r="R317" s="63">
        <v>2.42</v>
      </c>
      <c r="S317"/>
      <c r="T317" s="63">
        <v>1.79</v>
      </c>
      <c r="U317" s="63">
        <v>2.33</v>
      </c>
      <c r="V317" s="63">
        <v>2.2599999999999998</v>
      </c>
      <c r="X317" s="104">
        <f t="shared" si="81"/>
        <v>2.3149999999999999</v>
      </c>
      <c r="Y317" s="104">
        <f t="shared" si="82"/>
        <v>2.4699999999999998</v>
      </c>
      <c r="Z317" s="104">
        <f t="shared" si="83"/>
        <v>2.34</v>
      </c>
      <c r="AA317"/>
      <c r="AB317" s="104">
        <f t="shared" si="84"/>
        <v>2.7550000000000003</v>
      </c>
      <c r="AC317" s="104">
        <f t="shared" si="85"/>
        <v>2.59</v>
      </c>
      <c r="AD317" s="104">
        <f t="shared" si="86"/>
        <v>2.6500000000000004</v>
      </c>
      <c r="AF317" s="105">
        <f t="shared" si="87"/>
        <v>4.2550000000000004E-2</v>
      </c>
      <c r="AG317" s="105">
        <f t="shared" si="88"/>
        <v>4.0899999999999999E-2</v>
      </c>
      <c r="AH317" s="105">
        <f t="shared" si="89"/>
        <v>4.1500000000000002E-2</v>
      </c>
      <c r="AJ317" s="63">
        <f t="shared" si="90"/>
        <v>3.4785056047641483E-3</v>
      </c>
      <c r="AK317" s="63">
        <f t="shared" si="91"/>
        <v>3.3460625725758586E-3</v>
      </c>
      <c r="AL317" s="63">
        <f t="shared" si="92"/>
        <v>3.3942459274463044E-3</v>
      </c>
      <c r="AN317" s="106" t="str">
        <f t="shared" ca="1" si="76"/>
        <v/>
      </c>
      <c r="AP317" s="106" t="str">
        <f t="shared" ca="1" si="77"/>
        <v/>
      </c>
      <c r="AR317" t="str">
        <f t="shared" si="93"/>
        <v>20023</v>
      </c>
      <c r="AS317">
        <f t="shared" si="78"/>
        <v>312</v>
      </c>
      <c r="AT317">
        <f t="shared" ca="1" si="70"/>
        <v>6866</v>
      </c>
      <c r="AU317">
        <f t="shared" ca="1" si="71"/>
        <v>5932</v>
      </c>
      <c r="AV317">
        <f t="shared" ca="1" si="72"/>
        <v>0.78</v>
      </c>
      <c r="AW317">
        <f t="shared" ca="1" si="73"/>
        <v>174.5</v>
      </c>
      <c r="AX317">
        <f t="shared" ca="1" si="74"/>
        <v>174.5</v>
      </c>
      <c r="AY317" s="22">
        <v>37316</v>
      </c>
      <c r="AZ317">
        <v>174.5</v>
      </c>
      <c r="BA317">
        <f t="shared" ca="1" si="67"/>
        <v>0</v>
      </c>
      <c r="BC317">
        <f t="shared" si="94"/>
        <v>317</v>
      </c>
      <c r="BD317">
        <f t="shared" si="95"/>
        <v>317</v>
      </c>
      <c r="BE317">
        <f t="shared" si="96"/>
        <v>317</v>
      </c>
      <c r="BF317">
        <f t="shared" si="97"/>
        <v>317</v>
      </c>
      <c r="BG317" t="str">
        <f t="shared" si="98"/>
        <v>$H$560</v>
      </c>
      <c r="BH317">
        <f t="shared" ca="1" si="99"/>
        <v>340</v>
      </c>
      <c r="BI317" t="str">
        <f t="shared" si="100"/>
        <v>$H$311</v>
      </c>
      <c r="BJ317">
        <f t="shared" ca="1" si="105"/>
        <v>174.6</v>
      </c>
      <c r="BK317">
        <f>ROW()</f>
        <v>317</v>
      </c>
      <c r="BL317">
        <f t="shared" si="101"/>
        <v>0</v>
      </c>
      <c r="BM317" t="b">
        <f t="shared" si="102"/>
        <v>1</v>
      </c>
      <c r="BN317">
        <f t="shared" ca="1" si="106"/>
        <v>340</v>
      </c>
      <c r="BO317">
        <f t="shared" si="103"/>
        <v>174.5</v>
      </c>
    </row>
    <row r="318" spans="1:67" x14ac:dyDescent="0.25">
      <c r="A318" t="str">
        <f t="shared" si="104"/>
        <v>20024</v>
      </c>
      <c r="B318">
        <f t="shared" si="68"/>
        <v>2002</v>
      </c>
      <c r="C318">
        <f t="shared" si="69"/>
        <v>4</v>
      </c>
      <c r="D318">
        <f t="shared" si="75"/>
        <v>313</v>
      </c>
      <c r="E318" s="64">
        <v>6897</v>
      </c>
      <c r="F318" s="63">
        <v>5948</v>
      </c>
      <c r="G318" s="2">
        <v>0.78</v>
      </c>
      <c r="H318" s="63">
        <v>175.7</v>
      </c>
      <c r="J318" s="32">
        <f t="shared" si="79"/>
        <v>1.0045150014564521</v>
      </c>
      <c r="K318" s="32">
        <f t="shared" si="80"/>
        <v>1.0026972353337829</v>
      </c>
      <c r="L318" s="63">
        <v>5.38</v>
      </c>
      <c r="M318" s="63">
        <v>5.33</v>
      </c>
      <c r="N318" s="63">
        <v>5.24</v>
      </c>
      <c r="O318"/>
      <c r="P318" s="63">
        <v>2.93</v>
      </c>
      <c r="Q318" s="63">
        <v>2.61</v>
      </c>
      <c r="R318" s="63">
        <v>2.34</v>
      </c>
      <c r="S318"/>
      <c r="T318" s="63">
        <v>1.84</v>
      </c>
      <c r="U318" s="63">
        <v>2.33</v>
      </c>
      <c r="V318" s="63">
        <v>2.1800000000000002</v>
      </c>
      <c r="X318" s="104">
        <f t="shared" si="81"/>
        <v>2.3850000000000002</v>
      </c>
      <c r="Y318" s="104">
        <f t="shared" si="82"/>
        <v>2.4699999999999998</v>
      </c>
      <c r="Z318" s="104">
        <f t="shared" si="83"/>
        <v>2.2599999999999998</v>
      </c>
      <c r="AA318"/>
      <c r="AB318" s="104">
        <f t="shared" si="84"/>
        <v>2.9949999999999997</v>
      </c>
      <c r="AC318" s="104">
        <f t="shared" si="85"/>
        <v>2.8600000000000003</v>
      </c>
      <c r="AD318" s="104">
        <f t="shared" si="86"/>
        <v>2.9800000000000004</v>
      </c>
      <c r="AF318" s="105">
        <f t="shared" si="87"/>
        <v>4.494999999999999E-2</v>
      </c>
      <c r="AG318" s="105">
        <f t="shared" si="88"/>
        <v>4.36E-2</v>
      </c>
      <c r="AH318" s="105">
        <f t="shared" si="89"/>
        <v>4.4800000000000006E-2</v>
      </c>
      <c r="AJ318" s="63">
        <f t="shared" si="90"/>
        <v>3.6708074194937712E-3</v>
      </c>
      <c r="AK318" s="63">
        <f t="shared" si="91"/>
        <v>3.5626875279843873E-3</v>
      </c>
      <c r="AL318" s="63">
        <f t="shared" si="92"/>
        <v>3.6588004233741866E-3</v>
      </c>
      <c r="AN318" s="106" t="str">
        <f t="shared" ca="1" si="76"/>
        <v/>
      </c>
      <c r="AP318" s="106" t="str">
        <f t="shared" ca="1" si="77"/>
        <v/>
      </c>
      <c r="AR318" t="str">
        <f t="shared" si="93"/>
        <v>20024</v>
      </c>
      <c r="AS318">
        <f t="shared" si="78"/>
        <v>313</v>
      </c>
      <c r="AT318">
        <f t="shared" ca="1" si="70"/>
        <v>6897</v>
      </c>
      <c r="AU318">
        <f t="shared" ca="1" si="71"/>
        <v>5948</v>
      </c>
      <c r="AV318">
        <f t="shared" ca="1" si="72"/>
        <v>0.78</v>
      </c>
      <c r="AW318">
        <f t="shared" ca="1" si="73"/>
        <v>175.7</v>
      </c>
      <c r="AX318">
        <f t="shared" ca="1" si="74"/>
        <v>175.7</v>
      </c>
      <c r="AY318" s="22">
        <v>37347</v>
      </c>
      <c r="AZ318">
        <v>175.7</v>
      </c>
      <c r="BA318">
        <f t="shared" ca="1" si="67"/>
        <v>0</v>
      </c>
      <c r="BC318">
        <f t="shared" si="94"/>
        <v>318</v>
      </c>
      <c r="BD318">
        <f t="shared" si="95"/>
        <v>318</v>
      </c>
      <c r="BE318">
        <f t="shared" si="96"/>
        <v>318</v>
      </c>
      <c r="BF318">
        <f t="shared" si="97"/>
        <v>318</v>
      </c>
      <c r="BG318" t="str">
        <f t="shared" si="98"/>
        <v>$H$560</v>
      </c>
      <c r="BH318">
        <f t="shared" ca="1" si="99"/>
        <v>340</v>
      </c>
      <c r="BI318" t="str">
        <f t="shared" si="100"/>
        <v>$H$312</v>
      </c>
      <c r="BJ318">
        <f t="shared" ca="1" si="105"/>
        <v>174.3</v>
      </c>
      <c r="BK318">
        <f>ROW()</f>
        <v>318</v>
      </c>
      <c r="BL318">
        <f t="shared" si="101"/>
        <v>0</v>
      </c>
      <c r="BM318" t="b">
        <f t="shared" si="102"/>
        <v>1</v>
      </c>
      <c r="BN318">
        <f t="shared" ca="1" si="106"/>
        <v>340</v>
      </c>
      <c r="BO318">
        <f t="shared" si="103"/>
        <v>175.7</v>
      </c>
    </row>
    <row r="319" spans="1:67" x14ac:dyDescent="0.25">
      <c r="A319" t="str">
        <f t="shared" si="104"/>
        <v>20025</v>
      </c>
      <c r="B319">
        <f t="shared" si="68"/>
        <v>2002</v>
      </c>
      <c r="C319">
        <f t="shared" si="69"/>
        <v>5</v>
      </c>
      <c r="D319">
        <f t="shared" si="75"/>
        <v>314</v>
      </c>
      <c r="E319" s="64">
        <v>6912</v>
      </c>
      <c r="F319" s="63">
        <v>5966</v>
      </c>
      <c r="G319" s="2">
        <f>G318</f>
        <v>0.78</v>
      </c>
      <c r="H319" s="63">
        <v>176.2</v>
      </c>
      <c r="J319" s="32">
        <f t="shared" si="79"/>
        <v>1.0021748586341888</v>
      </c>
      <c r="K319" s="32">
        <f t="shared" si="80"/>
        <v>1.0030262273032953</v>
      </c>
      <c r="L319" s="63">
        <v>5.18</v>
      </c>
      <c r="M319" s="63">
        <v>5.19</v>
      </c>
      <c r="N319" s="63">
        <v>5.12</v>
      </c>
      <c r="O319"/>
      <c r="P319" s="63">
        <v>2.91</v>
      </c>
      <c r="Q319" s="63">
        <v>2.62</v>
      </c>
      <c r="R319" s="63">
        <v>2.41</v>
      </c>
      <c r="S319"/>
      <c r="T319" s="63">
        <v>1.78</v>
      </c>
      <c r="U319" s="63">
        <v>2.34</v>
      </c>
      <c r="V319" s="63">
        <v>2.2400000000000002</v>
      </c>
      <c r="X319" s="104">
        <f t="shared" si="81"/>
        <v>2.3450000000000002</v>
      </c>
      <c r="Y319" s="104">
        <f t="shared" si="82"/>
        <v>2.48</v>
      </c>
      <c r="Z319" s="104">
        <f t="shared" si="83"/>
        <v>2.3250000000000002</v>
      </c>
      <c r="AA319"/>
      <c r="AB319" s="104">
        <f t="shared" si="84"/>
        <v>2.8349999999999995</v>
      </c>
      <c r="AC319" s="104">
        <f t="shared" si="85"/>
        <v>2.7100000000000004</v>
      </c>
      <c r="AD319" s="104">
        <f t="shared" si="86"/>
        <v>2.7949999999999999</v>
      </c>
      <c r="AF319" s="105">
        <f t="shared" si="87"/>
        <v>4.3349999999999993E-2</v>
      </c>
      <c r="AG319" s="105">
        <f t="shared" si="88"/>
        <v>4.2100000000000005E-2</v>
      </c>
      <c r="AH319" s="105">
        <f t="shared" si="89"/>
        <v>4.2950000000000002E-2</v>
      </c>
      <c r="AJ319" s="63">
        <f t="shared" si="90"/>
        <v>3.5426512574667779E-3</v>
      </c>
      <c r="AK319" s="63">
        <f t="shared" si="91"/>
        <v>3.4424038441496219E-3</v>
      </c>
      <c r="AL319" s="63">
        <f t="shared" si="92"/>
        <v>3.5105840689870771E-3</v>
      </c>
      <c r="AN319" s="106" t="str">
        <f t="shared" ca="1" si="76"/>
        <v/>
      </c>
      <c r="AP319" s="106" t="str">
        <f t="shared" ca="1" si="77"/>
        <v/>
      </c>
      <c r="AR319" t="str">
        <f t="shared" si="93"/>
        <v>20025</v>
      </c>
      <c r="AS319">
        <f t="shared" si="78"/>
        <v>314</v>
      </c>
      <c r="AT319">
        <f t="shared" ca="1" si="70"/>
        <v>6912</v>
      </c>
      <c r="AU319">
        <f t="shared" ca="1" si="71"/>
        <v>5966</v>
      </c>
      <c r="AV319">
        <f t="shared" ca="1" si="72"/>
        <v>0.78</v>
      </c>
      <c r="AW319">
        <f t="shared" ca="1" si="73"/>
        <v>176.2</v>
      </c>
      <c r="AX319">
        <f t="shared" ca="1" si="74"/>
        <v>176.2</v>
      </c>
      <c r="AY319" s="22">
        <v>37377</v>
      </c>
      <c r="AZ319">
        <v>176.2</v>
      </c>
      <c r="BA319">
        <f t="shared" ca="1" si="67"/>
        <v>0</v>
      </c>
      <c r="BC319">
        <f t="shared" si="94"/>
        <v>319</v>
      </c>
      <c r="BD319">
        <f t="shared" si="95"/>
        <v>319</v>
      </c>
      <c r="BE319">
        <f t="shared" si="96"/>
        <v>319</v>
      </c>
      <c r="BF319">
        <f t="shared" si="97"/>
        <v>319</v>
      </c>
      <c r="BG319" t="str">
        <f t="shared" si="98"/>
        <v>$H$560</v>
      </c>
      <c r="BH319">
        <f t="shared" ca="1" si="99"/>
        <v>340</v>
      </c>
      <c r="BI319" t="str">
        <f t="shared" si="100"/>
        <v>$H$313</v>
      </c>
      <c r="BJ319">
        <f t="shared" ca="1" si="105"/>
        <v>173.6</v>
      </c>
      <c r="BK319">
        <f>ROW()</f>
        <v>319</v>
      </c>
      <c r="BL319">
        <f t="shared" si="101"/>
        <v>0</v>
      </c>
      <c r="BM319" t="b">
        <f t="shared" si="102"/>
        <v>1</v>
      </c>
      <c r="BN319">
        <f t="shared" ca="1" si="106"/>
        <v>340</v>
      </c>
      <c r="BO319">
        <f t="shared" si="103"/>
        <v>176.2</v>
      </c>
    </row>
    <row r="320" spans="1:67" x14ac:dyDescent="0.25">
      <c r="A320" t="str">
        <f t="shared" si="104"/>
        <v>20026</v>
      </c>
      <c r="B320">
        <f t="shared" si="68"/>
        <v>2002</v>
      </c>
      <c r="C320">
        <f t="shared" si="69"/>
        <v>6</v>
      </c>
      <c r="D320">
        <f t="shared" si="75"/>
        <v>315</v>
      </c>
      <c r="E320" s="64">
        <v>6933</v>
      </c>
      <c r="F320" s="63">
        <v>5982</v>
      </c>
      <c r="G320" s="2">
        <f>G318</f>
        <v>0.78</v>
      </c>
      <c r="H320" s="63">
        <v>176.2</v>
      </c>
      <c r="J320" s="32">
        <f t="shared" si="79"/>
        <v>1.0030381944444444</v>
      </c>
      <c r="K320" s="32">
        <f t="shared" si="80"/>
        <v>1.0026818638954074</v>
      </c>
      <c r="L320" s="63">
        <v>5.22</v>
      </c>
      <c r="M320" s="63">
        <v>5.25</v>
      </c>
      <c r="N320" s="63">
        <v>5.2</v>
      </c>
      <c r="O320"/>
      <c r="P320" s="63">
        <v>2.77</v>
      </c>
      <c r="Q320" s="63">
        <v>2.57</v>
      </c>
      <c r="R320" s="63">
        <v>2.36</v>
      </c>
      <c r="S320"/>
      <c r="T320" s="63">
        <v>2.02</v>
      </c>
      <c r="U320" s="63">
        <v>2.29</v>
      </c>
      <c r="V320" s="63">
        <v>2.2000000000000002</v>
      </c>
      <c r="X320" s="104">
        <f t="shared" si="81"/>
        <v>2.395</v>
      </c>
      <c r="Y320" s="104">
        <f t="shared" si="82"/>
        <v>2.4299999999999997</v>
      </c>
      <c r="Z320" s="104">
        <f t="shared" si="83"/>
        <v>2.2800000000000002</v>
      </c>
      <c r="AA320"/>
      <c r="AB320" s="104">
        <f t="shared" si="84"/>
        <v>2.8249999999999997</v>
      </c>
      <c r="AC320" s="104">
        <f t="shared" si="85"/>
        <v>2.8200000000000003</v>
      </c>
      <c r="AD320" s="104">
        <f t="shared" si="86"/>
        <v>2.92</v>
      </c>
      <c r="AF320" s="105">
        <f t="shared" si="87"/>
        <v>4.324999999999999E-2</v>
      </c>
      <c r="AG320" s="105">
        <f t="shared" si="88"/>
        <v>4.3200000000000002E-2</v>
      </c>
      <c r="AH320" s="105">
        <f t="shared" si="89"/>
        <v>4.4199999999999996E-2</v>
      </c>
      <c r="AJ320" s="63">
        <f t="shared" si="90"/>
        <v>3.534635516994511E-3</v>
      </c>
      <c r="AK320" s="63">
        <f t="shared" si="91"/>
        <v>3.5306273826369861E-3</v>
      </c>
      <c r="AL320" s="63">
        <f t="shared" si="92"/>
        <v>3.6107566318024364E-3</v>
      </c>
      <c r="AN320" s="106" t="str">
        <f t="shared" ca="1" si="76"/>
        <v/>
      </c>
      <c r="AP320" s="106" t="str">
        <f t="shared" ca="1" si="77"/>
        <v/>
      </c>
      <c r="AR320" t="str">
        <f t="shared" si="93"/>
        <v>20026</v>
      </c>
      <c r="AS320">
        <f t="shared" si="78"/>
        <v>315</v>
      </c>
      <c r="AT320">
        <f t="shared" ca="1" si="70"/>
        <v>6933</v>
      </c>
      <c r="AU320">
        <f t="shared" ca="1" si="71"/>
        <v>5982</v>
      </c>
      <c r="AV320">
        <f t="shared" ca="1" si="72"/>
        <v>0.78</v>
      </c>
      <c r="AW320">
        <f t="shared" ca="1" si="73"/>
        <v>176.2</v>
      </c>
      <c r="AX320">
        <f t="shared" ca="1" si="74"/>
        <v>176.2</v>
      </c>
      <c r="AY320" s="22">
        <v>37408</v>
      </c>
      <c r="AZ320">
        <v>176.2</v>
      </c>
      <c r="BA320">
        <f t="shared" ca="1" si="67"/>
        <v>0</v>
      </c>
      <c r="BC320">
        <f t="shared" si="94"/>
        <v>320</v>
      </c>
      <c r="BD320">
        <f t="shared" si="95"/>
        <v>320</v>
      </c>
      <c r="BE320">
        <f t="shared" si="96"/>
        <v>320</v>
      </c>
      <c r="BF320">
        <f t="shared" si="97"/>
        <v>320</v>
      </c>
      <c r="BG320" t="str">
        <f t="shared" si="98"/>
        <v>$H$560</v>
      </c>
      <c r="BH320">
        <f t="shared" ca="1" si="99"/>
        <v>340</v>
      </c>
      <c r="BI320" t="str">
        <f t="shared" si="100"/>
        <v>$H$314</v>
      </c>
      <c r="BJ320">
        <f t="shared" ca="1" si="105"/>
        <v>173.4</v>
      </c>
      <c r="BK320">
        <f>ROW()</f>
        <v>320</v>
      </c>
      <c r="BL320">
        <f t="shared" si="101"/>
        <v>0</v>
      </c>
      <c r="BM320" t="b">
        <f t="shared" si="102"/>
        <v>1</v>
      </c>
      <c r="BN320">
        <f t="shared" ca="1" si="106"/>
        <v>340</v>
      </c>
      <c r="BO320">
        <f t="shared" si="103"/>
        <v>176.2</v>
      </c>
    </row>
    <row r="321" spans="1:67" x14ac:dyDescent="0.25">
      <c r="A321" t="str">
        <f t="shared" si="104"/>
        <v>20027</v>
      </c>
      <c r="B321">
        <f t="shared" si="68"/>
        <v>2002</v>
      </c>
      <c r="C321">
        <f t="shared" si="69"/>
        <v>7</v>
      </c>
      <c r="D321">
        <f t="shared" si="75"/>
        <v>316</v>
      </c>
      <c r="E321" s="64">
        <v>6954</v>
      </c>
      <c r="F321" s="63">
        <v>5999</v>
      </c>
      <c r="G321" s="2">
        <f>G318</f>
        <v>0.78</v>
      </c>
      <c r="H321" s="63">
        <v>175.9</v>
      </c>
      <c r="J321" s="32">
        <f t="shared" si="79"/>
        <v>1.003028991778451</v>
      </c>
      <c r="K321" s="32">
        <f t="shared" si="80"/>
        <v>1.0028418589100636</v>
      </c>
      <c r="L321" s="63">
        <v>5.05</v>
      </c>
      <c r="M321" s="63">
        <v>5.04</v>
      </c>
      <c r="N321" s="63">
        <v>4.96</v>
      </c>
      <c r="O321"/>
      <c r="P321" s="63">
        <v>2.69</v>
      </c>
      <c r="Q321" s="63">
        <v>2.5</v>
      </c>
      <c r="R321" s="63">
        <v>2.29</v>
      </c>
      <c r="S321"/>
      <c r="T321" s="63">
        <v>1.91</v>
      </c>
      <c r="U321" s="63">
        <v>2.21</v>
      </c>
      <c r="V321" s="63">
        <v>2.12</v>
      </c>
      <c r="X321" s="104">
        <f t="shared" si="81"/>
        <v>2.2999999999999998</v>
      </c>
      <c r="Y321" s="104">
        <f t="shared" si="82"/>
        <v>2.355</v>
      </c>
      <c r="Z321" s="104">
        <f t="shared" si="83"/>
        <v>2.2050000000000001</v>
      </c>
      <c r="AA321"/>
      <c r="AB321" s="104">
        <f t="shared" si="84"/>
        <v>2.75</v>
      </c>
      <c r="AC321" s="104">
        <f t="shared" si="85"/>
        <v>2.6850000000000001</v>
      </c>
      <c r="AD321" s="104">
        <f t="shared" si="86"/>
        <v>2.7549999999999999</v>
      </c>
      <c r="AF321" s="105">
        <f t="shared" si="87"/>
        <v>4.2500000000000003E-2</v>
      </c>
      <c r="AG321" s="105">
        <f t="shared" si="88"/>
        <v>4.1850000000000005E-2</v>
      </c>
      <c r="AH321" s="105">
        <f t="shared" si="89"/>
        <v>4.2549999999999998E-2</v>
      </c>
      <c r="AJ321" s="63">
        <f t="shared" si="90"/>
        <v>3.474495003497502E-3</v>
      </c>
      <c r="AK321" s="63">
        <f t="shared" si="91"/>
        <v>3.4223411351659294E-3</v>
      </c>
      <c r="AL321" s="63">
        <f t="shared" si="92"/>
        <v>3.4785056047641483E-3</v>
      </c>
      <c r="AN321" s="106" t="str">
        <f t="shared" ca="1" si="76"/>
        <v/>
      </c>
      <c r="AP321" s="106" t="str">
        <f t="shared" ca="1" si="77"/>
        <v/>
      </c>
      <c r="AR321" t="str">
        <f t="shared" si="93"/>
        <v>20027</v>
      </c>
      <c r="AS321">
        <f t="shared" si="78"/>
        <v>316</v>
      </c>
      <c r="AT321">
        <f t="shared" ca="1" si="70"/>
        <v>6954</v>
      </c>
      <c r="AU321">
        <f t="shared" ca="1" si="71"/>
        <v>5999</v>
      </c>
      <c r="AV321">
        <f t="shared" ca="1" si="72"/>
        <v>0.78</v>
      </c>
      <c r="AW321">
        <f t="shared" ca="1" si="73"/>
        <v>175.9</v>
      </c>
      <c r="AX321">
        <f t="shared" ca="1" si="74"/>
        <v>175.9</v>
      </c>
      <c r="AY321" s="22">
        <v>37438</v>
      </c>
      <c r="AZ321">
        <v>175.9</v>
      </c>
      <c r="BA321">
        <f t="shared" ca="1" si="67"/>
        <v>0</v>
      </c>
      <c r="BC321">
        <f t="shared" si="94"/>
        <v>321</v>
      </c>
      <c r="BD321">
        <f t="shared" si="95"/>
        <v>321</v>
      </c>
      <c r="BE321">
        <f t="shared" si="96"/>
        <v>321</v>
      </c>
      <c r="BF321">
        <f t="shared" si="97"/>
        <v>321</v>
      </c>
      <c r="BG321" t="str">
        <f t="shared" si="98"/>
        <v>$H$560</v>
      </c>
      <c r="BH321">
        <f t="shared" ca="1" si="99"/>
        <v>340</v>
      </c>
      <c r="BI321" t="str">
        <f t="shared" si="100"/>
        <v>$H$315</v>
      </c>
      <c r="BJ321">
        <f t="shared" ca="1" si="105"/>
        <v>173.3</v>
      </c>
      <c r="BK321">
        <f>ROW()</f>
        <v>321</v>
      </c>
      <c r="BL321">
        <f t="shared" si="101"/>
        <v>0</v>
      </c>
      <c r="BM321" t="b">
        <f t="shared" si="102"/>
        <v>1</v>
      </c>
      <c r="BN321">
        <f t="shared" ca="1" si="106"/>
        <v>340</v>
      </c>
      <c r="BO321">
        <f t="shared" si="103"/>
        <v>175.9</v>
      </c>
    </row>
    <row r="322" spans="1:67" x14ac:dyDescent="0.25">
      <c r="A322" t="str">
        <f t="shared" si="104"/>
        <v>20028</v>
      </c>
      <c r="B322">
        <f t="shared" si="68"/>
        <v>2002</v>
      </c>
      <c r="C322">
        <f t="shared" si="69"/>
        <v>8</v>
      </c>
      <c r="D322">
        <f t="shared" si="75"/>
        <v>317</v>
      </c>
      <c r="E322" s="64">
        <v>6969</v>
      </c>
      <c r="F322" s="63">
        <v>6016</v>
      </c>
      <c r="G322" s="2">
        <f>G318</f>
        <v>0.78</v>
      </c>
      <c r="H322" s="63">
        <v>176.4</v>
      </c>
      <c r="J322" s="32">
        <f t="shared" si="79"/>
        <v>1.0021570319240725</v>
      </c>
      <c r="K322" s="32">
        <f t="shared" si="80"/>
        <v>1.0028338056342723</v>
      </c>
      <c r="L322" s="63">
        <v>4.63</v>
      </c>
      <c r="M322" s="63">
        <v>4.83</v>
      </c>
      <c r="N322" s="63">
        <v>4.82</v>
      </c>
      <c r="O322"/>
      <c r="P322" s="63">
        <v>2.75</v>
      </c>
      <c r="Q322" s="63">
        <v>2.61</v>
      </c>
      <c r="R322" s="63">
        <v>2.38</v>
      </c>
      <c r="S322"/>
      <c r="T322" s="63">
        <v>1.96</v>
      </c>
      <c r="U322" s="63">
        <v>2.33</v>
      </c>
      <c r="V322" s="63">
        <v>2.2200000000000002</v>
      </c>
      <c r="X322" s="104">
        <f t="shared" si="81"/>
        <v>2.355</v>
      </c>
      <c r="Y322" s="104">
        <f t="shared" si="82"/>
        <v>2.4699999999999998</v>
      </c>
      <c r="Z322" s="104">
        <f t="shared" si="83"/>
        <v>2.2999999999999998</v>
      </c>
      <c r="AA322"/>
      <c r="AB322" s="104">
        <f t="shared" si="84"/>
        <v>2.2749999999999999</v>
      </c>
      <c r="AC322" s="104">
        <f t="shared" si="85"/>
        <v>2.3600000000000003</v>
      </c>
      <c r="AD322" s="104">
        <f t="shared" si="86"/>
        <v>2.5200000000000005</v>
      </c>
      <c r="AF322" s="105">
        <f t="shared" si="87"/>
        <v>3.7749999999999999E-2</v>
      </c>
      <c r="AG322" s="105">
        <f t="shared" si="88"/>
        <v>3.8600000000000002E-2</v>
      </c>
      <c r="AH322" s="105">
        <f t="shared" si="89"/>
        <v>4.0200000000000007E-2</v>
      </c>
      <c r="AJ322" s="63">
        <f t="shared" si="90"/>
        <v>3.0926814979874706E-3</v>
      </c>
      <c r="AK322" s="63">
        <f t="shared" si="91"/>
        <v>3.1611235488977485E-3</v>
      </c>
      <c r="AL322" s="63">
        <f t="shared" si="92"/>
        <v>3.2898164700365662E-3</v>
      </c>
      <c r="AN322" s="106" t="str">
        <f t="shared" ca="1" si="76"/>
        <v/>
      </c>
      <c r="AP322" s="106" t="str">
        <f t="shared" ca="1" si="77"/>
        <v/>
      </c>
      <c r="AR322" t="str">
        <f t="shared" si="93"/>
        <v>20028</v>
      </c>
      <c r="AS322">
        <f t="shared" si="78"/>
        <v>317</v>
      </c>
      <c r="AT322">
        <f t="shared" ca="1" si="70"/>
        <v>6969</v>
      </c>
      <c r="AU322">
        <f t="shared" ca="1" si="71"/>
        <v>6016</v>
      </c>
      <c r="AV322">
        <f t="shared" ca="1" si="72"/>
        <v>0.78</v>
      </c>
      <c r="AW322">
        <f t="shared" ca="1" si="73"/>
        <v>176.4</v>
      </c>
      <c r="AX322">
        <f t="shared" ca="1" si="74"/>
        <v>176.4</v>
      </c>
      <c r="AY322" s="22">
        <v>37469</v>
      </c>
      <c r="AZ322">
        <v>176.4</v>
      </c>
      <c r="BA322">
        <f t="shared" ca="1" si="67"/>
        <v>0</v>
      </c>
      <c r="BC322">
        <f t="shared" si="94"/>
        <v>322</v>
      </c>
      <c r="BD322">
        <f t="shared" si="95"/>
        <v>322</v>
      </c>
      <c r="BE322">
        <f t="shared" si="96"/>
        <v>322</v>
      </c>
      <c r="BF322">
        <f t="shared" si="97"/>
        <v>322</v>
      </c>
      <c r="BG322" t="str">
        <f t="shared" si="98"/>
        <v>$H$560</v>
      </c>
      <c r="BH322">
        <f t="shared" ca="1" si="99"/>
        <v>340</v>
      </c>
      <c r="BI322" t="str">
        <f t="shared" si="100"/>
        <v>$H$316</v>
      </c>
      <c r="BJ322">
        <f t="shared" ca="1" si="105"/>
        <v>173.8</v>
      </c>
      <c r="BK322">
        <f>ROW()</f>
        <v>322</v>
      </c>
      <c r="BL322">
        <f t="shared" si="101"/>
        <v>0</v>
      </c>
      <c r="BM322" t="b">
        <f t="shared" si="102"/>
        <v>1</v>
      </c>
      <c r="BN322">
        <f t="shared" ca="1" si="106"/>
        <v>340</v>
      </c>
      <c r="BO322">
        <f t="shared" si="103"/>
        <v>176.4</v>
      </c>
    </row>
    <row r="323" spans="1:67" x14ac:dyDescent="0.25">
      <c r="A323" t="str">
        <f t="shared" si="104"/>
        <v>20029</v>
      </c>
      <c r="B323">
        <f t="shared" si="68"/>
        <v>2002</v>
      </c>
      <c r="C323">
        <f t="shared" si="69"/>
        <v>9</v>
      </c>
      <c r="D323">
        <f t="shared" si="75"/>
        <v>318</v>
      </c>
      <c r="E323" s="64">
        <v>6995</v>
      </c>
      <c r="F323" s="63">
        <v>6031</v>
      </c>
      <c r="G323" s="2">
        <f>G318</f>
        <v>0.78</v>
      </c>
      <c r="H323" s="63">
        <v>177.6</v>
      </c>
      <c r="J323" s="32">
        <f t="shared" si="79"/>
        <v>1.0037308078633951</v>
      </c>
      <c r="K323" s="32">
        <f t="shared" si="80"/>
        <v>1.0024933510638299</v>
      </c>
      <c r="L323" s="63">
        <v>4.4400000000000004</v>
      </c>
      <c r="M323" s="63">
        <v>4.58</v>
      </c>
      <c r="N323" s="63">
        <v>4.54</v>
      </c>
      <c r="O323"/>
      <c r="P323" s="63">
        <v>2.39</v>
      </c>
      <c r="Q323" s="63">
        <v>2.31</v>
      </c>
      <c r="R323" s="63">
        <v>2.15</v>
      </c>
      <c r="S323"/>
      <c r="T323" s="63">
        <v>1.59</v>
      </c>
      <c r="U323" s="63">
        <v>2.0299999999999998</v>
      </c>
      <c r="V323" s="63">
        <v>1.99</v>
      </c>
      <c r="X323" s="104">
        <f t="shared" si="81"/>
        <v>1.9900000000000002</v>
      </c>
      <c r="Y323" s="104">
        <f t="shared" si="82"/>
        <v>2.17</v>
      </c>
      <c r="Z323" s="104">
        <f t="shared" si="83"/>
        <v>2.0699999999999998</v>
      </c>
      <c r="AA323"/>
      <c r="AB323" s="104">
        <f t="shared" si="84"/>
        <v>2.4500000000000002</v>
      </c>
      <c r="AC323" s="104">
        <f t="shared" si="85"/>
        <v>2.41</v>
      </c>
      <c r="AD323" s="104">
        <f t="shared" si="86"/>
        <v>2.4700000000000002</v>
      </c>
      <c r="AF323" s="105">
        <f t="shared" si="87"/>
        <v>3.95E-2</v>
      </c>
      <c r="AG323" s="105">
        <f t="shared" si="88"/>
        <v>3.9100000000000003E-2</v>
      </c>
      <c r="AH323" s="105">
        <f t="shared" si="89"/>
        <v>3.9699999999999999E-2</v>
      </c>
      <c r="AJ323" s="63">
        <f t="shared" si="90"/>
        <v>3.2335356603379051E-3</v>
      </c>
      <c r="AK323" s="63">
        <f t="shared" si="91"/>
        <v>3.2013595976057019E-3</v>
      </c>
      <c r="AL323" s="63">
        <f t="shared" si="92"/>
        <v>3.2496194358384578E-3</v>
      </c>
      <c r="AN323" s="106" t="str">
        <f t="shared" ca="1" si="76"/>
        <v/>
      </c>
      <c r="AP323" s="106" t="str">
        <f t="shared" ca="1" si="77"/>
        <v/>
      </c>
      <c r="AR323" t="str">
        <f t="shared" si="93"/>
        <v>20029</v>
      </c>
      <c r="AS323">
        <f t="shared" si="78"/>
        <v>318</v>
      </c>
      <c r="AT323">
        <f t="shared" ca="1" si="70"/>
        <v>6995</v>
      </c>
      <c r="AU323">
        <f t="shared" ca="1" si="71"/>
        <v>6031</v>
      </c>
      <c r="AV323">
        <f t="shared" ca="1" si="72"/>
        <v>0.78</v>
      </c>
      <c r="AW323">
        <f t="shared" ca="1" si="73"/>
        <v>177.6</v>
      </c>
      <c r="AX323">
        <f t="shared" ca="1" si="74"/>
        <v>177.6</v>
      </c>
      <c r="AY323" s="22">
        <v>37500</v>
      </c>
      <c r="AZ323">
        <v>177.6</v>
      </c>
      <c r="BA323">
        <f t="shared" ca="1" si="67"/>
        <v>0</v>
      </c>
      <c r="BC323">
        <f t="shared" si="94"/>
        <v>323</v>
      </c>
      <c r="BD323">
        <f t="shared" si="95"/>
        <v>323</v>
      </c>
      <c r="BE323">
        <f t="shared" si="96"/>
        <v>323</v>
      </c>
      <c r="BF323">
        <f t="shared" si="97"/>
        <v>323</v>
      </c>
      <c r="BG323" t="str">
        <f t="shared" si="98"/>
        <v>$H$560</v>
      </c>
      <c r="BH323">
        <f t="shared" ca="1" si="99"/>
        <v>340</v>
      </c>
      <c r="BI323" t="str">
        <f t="shared" si="100"/>
        <v>$H$317</v>
      </c>
      <c r="BJ323">
        <f t="shared" ca="1" si="105"/>
        <v>174.5</v>
      </c>
      <c r="BK323">
        <f>ROW()</f>
        <v>323</v>
      </c>
      <c r="BL323">
        <f t="shared" si="101"/>
        <v>0</v>
      </c>
      <c r="BM323" t="b">
        <f t="shared" si="102"/>
        <v>1</v>
      </c>
      <c r="BN323">
        <f t="shared" ca="1" si="106"/>
        <v>340</v>
      </c>
      <c r="BO323">
        <f t="shared" si="103"/>
        <v>177.6</v>
      </c>
    </row>
    <row r="324" spans="1:67" x14ac:dyDescent="0.25">
      <c r="A324" t="str">
        <f t="shared" si="104"/>
        <v>200210</v>
      </c>
      <c r="B324">
        <f t="shared" si="68"/>
        <v>2002</v>
      </c>
      <c r="C324">
        <f t="shared" si="69"/>
        <v>10</v>
      </c>
      <c r="D324">
        <f t="shared" si="75"/>
        <v>319</v>
      </c>
      <c r="E324" s="64">
        <v>7015</v>
      </c>
      <c r="F324" s="63">
        <v>6046</v>
      </c>
      <c r="G324" s="2">
        <f>G318</f>
        <v>0.78</v>
      </c>
      <c r="H324" s="63">
        <v>177.9</v>
      </c>
      <c r="J324" s="32">
        <f t="shared" si="79"/>
        <v>1.0028591851322373</v>
      </c>
      <c r="K324" s="32">
        <f t="shared" si="80"/>
        <v>1.0024871497264136</v>
      </c>
      <c r="L324" s="63">
        <v>4.17</v>
      </c>
      <c r="M324" s="63">
        <v>4.43</v>
      </c>
      <c r="N324" s="63">
        <v>4.46</v>
      </c>
      <c r="O324"/>
      <c r="P324" s="63">
        <v>2.4300000000000002</v>
      </c>
      <c r="Q324" s="63">
        <v>2.36</v>
      </c>
      <c r="R324" s="63">
        <v>2.16</v>
      </c>
      <c r="S324"/>
      <c r="T324" s="63">
        <v>1.6</v>
      </c>
      <c r="U324" s="63">
        <v>2.0699999999999998</v>
      </c>
      <c r="V324" s="63">
        <v>2.0099999999999998</v>
      </c>
      <c r="X324" s="104">
        <f t="shared" si="81"/>
        <v>2.0150000000000001</v>
      </c>
      <c r="Y324" s="104">
        <f t="shared" si="82"/>
        <v>2.2149999999999999</v>
      </c>
      <c r="Z324" s="104">
        <f t="shared" si="83"/>
        <v>2.085</v>
      </c>
      <c r="AA324"/>
      <c r="AB324" s="104">
        <f t="shared" si="84"/>
        <v>2.1549999999999998</v>
      </c>
      <c r="AC324" s="104">
        <f t="shared" si="85"/>
        <v>2.2149999999999999</v>
      </c>
      <c r="AD324" s="104">
        <f t="shared" si="86"/>
        <v>2.375</v>
      </c>
      <c r="AF324" s="105">
        <f t="shared" si="87"/>
        <v>3.6549999999999999E-2</v>
      </c>
      <c r="AG324" s="105">
        <f t="shared" si="88"/>
        <v>3.7149999999999996E-2</v>
      </c>
      <c r="AH324" s="105">
        <f t="shared" si="89"/>
        <v>3.875E-2</v>
      </c>
      <c r="AJ324" s="63">
        <f t="shared" si="90"/>
        <v>2.995969890523309E-3</v>
      </c>
      <c r="AK324" s="63">
        <f t="shared" si="91"/>
        <v>3.0443385157825631E-3</v>
      </c>
      <c r="AL324" s="63">
        <f t="shared" si="92"/>
        <v>3.1731962275702852E-3</v>
      </c>
      <c r="AN324" s="106" t="str">
        <f t="shared" ca="1" si="76"/>
        <v/>
      </c>
      <c r="AP324" s="106" t="str">
        <f t="shared" ca="1" si="77"/>
        <v/>
      </c>
      <c r="AR324" t="str">
        <f t="shared" si="93"/>
        <v>200210</v>
      </c>
      <c r="AS324">
        <f t="shared" si="78"/>
        <v>319</v>
      </c>
      <c r="AT324">
        <f t="shared" ca="1" si="70"/>
        <v>7015</v>
      </c>
      <c r="AU324">
        <f t="shared" ca="1" si="71"/>
        <v>6046</v>
      </c>
      <c r="AV324">
        <f t="shared" ca="1" si="72"/>
        <v>0.78</v>
      </c>
      <c r="AW324">
        <f t="shared" ca="1" si="73"/>
        <v>177.9</v>
      </c>
      <c r="AX324">
        <f t="shared" ca="1" si="74"/>
        <v>177.9</v>
      </c>
      <c r="AY324" s="22">
        <v>37530</v>
      </c>
      <c r="AZ324">
        <v>177.9</v>
      </c>
      <c r="BA324">
        <f t="shared" ca="1" si="67"/>
        <v>0</v>
      </c>
      <c r="BC324">
        <f t="shared" si="94"/>
        <v>324</v>
      </c>
      <c r="BD324">
        <f t="shared" si="95"/>
        <v>324</v>
      </c>
      <c r="BE324">
        <f t="shared" si="96"/>
        <v>324</v>
      </c>
      <c r="BF324">
        <f t="shared" si="97"/>
        <v>324</v>
      </c>
      <c r="BG324" t="str">
        <f t="shared" si="98"/>
        <v>$H$560</v>
      </c>
      <c r="BH324">
        <f t="shared" ca="1" si="99"/>
        <v>340</v>
      </c>
      <c r="BI324" t="str">
        <f t="shared" si="100"/>
        <v>$H$318</v>
      </c>
      <c r="BJ324">
        <f t="shared" ca="1" si="105"/>
        <v>175.7</v>
      </c>
      <c r="BK324">
        <f>ROW()</f>
        <v>324</v>
      </c>
      <c r="BL324">
        <f t="shared" si="101"/>
        <v>0</v>
      </c>
      <c r="BM324" t="b">
        <f t="shared" si="102"/>
        <v>1</v>
      </c>
      <c r="BN324">
        <f t="shared" ca="1" si="106"/>
        <v>340</v>
      </c>
      <c r="BO324">
        <f t="shared" si="103"/>
        <v>177.9</v>
      </c>
    </row>
    <row r="325" spans="1:67" x14ac:dyDescent="0.25">
      <c r="A325" t="str">
        <f t="shared" si="104"/>
        <v>200211</v>
      </c>
      <c r="B325">
        <f t="shared" si="68"/>
        <v>2002</v>
      </c>
      <c r="C325">
        <f t="shared" si="69"/>
        <v>11</v>
      </c>
      <c r="D325">
        <f t="shared" si="75"/>
        <v>320</v>
      </c>
      <c r="E325" s="64">
        <v>7036</v>
      </c>
      <c r="F325" s="63">
        <v>6060</v>
      </c>
      <c r="G325" s="2">
        <f>G318</f>
        <v>0.78</v>
      </c>
      <c r="H325" s="63">
        <v>178.2</v>
      </c>
      <c r="J325" s="32">
        <f t="shared" si="79"/>
        <v>1.0029935851746259</v>
      </c>
      <c r="K325" s="32">
        <f t="shared" si="80"/>
        <v>1.0023155805491233</v>
      </c>
      <c r="L325" s="63">
        <v>4.37</v>
      </c>
      <c r="M325" s="63">
        <v>4.63</v>
      </c>
      <c r="N325" s="63">
        <v>4.6399999999999997</v>
      </c>
      <c r="O325"/>
      <c r="P325" s="63">
        <v>2.5499999999999998</v>
      </c>
      <c r="Q325" s="63">
        <v>2.4900000000000002</v>
      </c>
      <c r="R325" s="63">
        <v>2.29</v>
      </c>
      <c r="S325"/>
      <c r="T325" s="63">
        <v>1.7</v>
      </c>
      <c r="U325" s="63">
        <v>2.2000000000000002</v>
      </c>
      <c r="V325" s="63">
        <v>2.13</v>
      </c>
      <c r="X325" s="104">
        <f t="shared" si="81"/>
        <v>2.125</v>
      </c>
      <c r="Y325" s="104">
        <f t="shared" si="82"/>
        <v>2.3450000000000002</v>
      </c>
      <c r="Z325" s="104">
        <f t="shared" si="83"/>
        <v>2.21</v>
      </c>
      <c r="AA325"/>
      <c r="AB325" s="104">
        <f t="shared" si="84"/>
        <v>2.2450000000000001</v>
      </c>
      <c r="AC325" s="104">
        <f t="shared" si="85"/>
        <v>2.2849999999999997</v>
      </c>
      <c r="AD325" s="104">
        <f t="shared" si="86"/>
        <v>2.4299999999999997</v>
      </c>
      <c r="AF325" s="105">
        <f t="shared" si="87"/>
        <v>3.7450000000000004E-2</v>
      </c>
      <c r="AG325" s="105">
        <f t="shared" si="88"/>
        <v>3.7849999999999995E-2</v>
      </c>
      <c r="AH325" s="105">
        <f t="shared" si="89"/>
        <v>3.9299999999999995E-2</v>
      </c>
      <c r="AJ325" s="63">
        <f t="shared" si="90"/>
        <v>3.0685132104899537E-3</v>
      </c>
      <c r="AK325" s="63">
        <f t="shared" si="91"/>
        <v>3.1007361706090197E-3</v>
      </c>
      <c r="AL325" s="63">
        <f t="shared" si="92"/>
        <v>3.2174490479424112E-3</v>
      </c>
      <c r="AN325" s="106" t="str">
        <f t="shared" ca="1" si="76"/>
        <v/>
      </c>
      <c r="AP325" s="106" t="str">
        <f t="shared" ca="1" si="77"/>
        <v/>
      </c>
      <c r="AR325" t="str">
        <f t="shared" si="93"/>
        <v>200211</v>
      </c>
      <c r="AS325">
        <f t="shared" si="78"/>
        <v>320</v>
      </c>
      <c r="AT325">
        <f t="shared" ca="1" si="70"/>
        <v>7036</v>
      </c>
      <c r="AU325">
        <f t="shared" ca="1" si="71"/>
        <v>6060</v>
      </c>
      <c r="AV325">
        <f t="shared" ca="1" si="72"/>
        <v>0.78</v>
      </c>
      <c r="AW325">
        <f t="shared" ca="1" si="73"/>
        <v>178.2</v>
      </c>
      <c r="AX325">
        <f t="shared" ca="1" si="74"/>
        <v>178.2</v>
      </c>
      <c r="AY325" s="22">
        <v>37561</v>
      </c>
      <c r="AZ325">
        <v>178.2</v>
      </c>
      <c r="BA325">
        <f t="shared" ca="1" si="67"/>
        <v>0</v>
      </c>
      <c r="BC325">
        <f t="shared" si="94"/>
        <v>325</v>
      </c>
      <c r="BD325">
        <f t="shared" si="95"/>
        <v>325</v>
      </c>
      <c r="BE325">
        <f t="shared" si="96"/>
        <v>325</v>
      </c>
      <c r="BF325">
        <f t="shared" si="97"/>
        <v>325</v>
      </c>
      <c r="BG325" t="str">
        <f t="shared" si="98"/>
        <v>$H$560</v>
      </c>
      <c r="BH325">
        <f t="shared" ca="1" si="99"/>
        <v>340</v>
      </c>
      <c r="BI325" t="str">
        <f t="shared" si="100"/>
        <v>$H$319</v>
      </c>
      <c r="BJ325">
        <f t="shared" ca="1" si="105"/>
        <v>176.2</v>
      </c>
      <c r="BK325">
        <f>ROW()</f>
        <v>325</v>
      </c>
      <c r="BL325">
        <f t="shared" si="101"/>
        <v>0</v>
      </c>
      <c r="BM325" t="b">
        <f t="shared" si="102"/>
        <v>1</v>
      </c>
      <c r="BN325">
        <f t="shared" ca="1" si="106"/>
        <v>340</v>
      </c>
      <c r="BO325">
        <f t="shared" si="103"/>
        <v>178.2</v>
      </c>
    </row>
    <row r="326" spans="1:67" x14ac:dyDescent="0.25">
      <c r="A326" t="str">
        <f t="shared" si="104"/>
        <v>200212</v>
      </c>
      <c r="B326">
        <f t="shared" si="68"/>
        <v>2002</v>
      </c>
      <c r="C326">
        <f t="shared" si="69"/>
        <v>12</v>
      </c>
      <c r="D326">
        <f t="shared" si="75"/>
        <v>321</v>
      </c>
      <c r="E326" s="64">
        <v>7015</v>
      </c>
      <c r="F326" s="63">
        <v>6076</v>
      </c>
      <c r="G326" s="2">
        <f>G318</f>
        <v>0.78</v>
      </c>
      <c r="H326" s="63">
        <v>178.5</v>
      </c>
      <c r="J326" s="32">
        <f t="shared" si="79"/>
        <v>0.99701534963047189</v>
      </c>
      <c r="K326" s="32">
        <f t="shared" si="80"/>
        <v>1.0026402640264027</v>
      </c>
      <c r="L326" s="63">
        <v>4.57</v>
      </c>
      <c r="M326" s="63">
        <v>4.75</v>
      </c>
      <c r="N326" s="63">
        <v>4.76</v>
      </c>
      <c r="O326"/>
      <c r="P326" s="63">
        <v>2.5499999999999998</v>
      </c>
      <c r="Q326" s="63">
        <v>2.58</v>
      </c>
      <c r="R326" s="63">
        <v>2.4300000000000002</v>
      </c>
      <c r="S326"/>
      <c r="T326" s="63">
        <v>1.67</v>
      </c>
      <c r="U326" s="63">
        <v>2.2799999999999998</v>
      </c>
      <c r="V326" s="63">
        <v>2.27</v>
      </c>
      <c r="X326" s="104">
        <f t="shared" si="81"/>
        <v>2.11</v>
      </c>
      <c r="Y326" s="104">
        <f t="shared" si="82"/>
        <v>2.4299999999999997</v>
      </c>
      <c r="Z326" s="104">
        <f t="shared" si="83"/>
        <v>2.35</v>
      </c>
      <c r="AA326"/>
      <c r="AB326" s="104">
        <f t="shared" si="84"/>
        <v>2.4600000000000004</v>
      </c>
      <c r="AC326" s="104">
        <f t="shared" si="85"/>
        <v>2.3200000000000003</v>
      </c>
      <c r="AD326" s="104">
        <f t="shared" si="86"/>
        <v>2.4099999999999997</v>
      </c>
      <c r="AF326" s="105">
        <f t="shared" si="87"/>
        <v>3.9600000000000003E-2</v>
      </c>
      <c r="AG326" s="105">
        <f t="shared" si="88"/>
        <v>3.8200000000000005E-2</v>
      </c>
      <c r="AH326" s="105">
        <f t="shared" si="89"/>
        <v>3.9099999999999996E-2</v>
      </c>
      <c r="AJ326" s="63">
        <f t="shared" si="90"/>
        <v>3.2415779026344627E-3</v>
      </c>
      <c r="AK326" s="63">
        <f t="shared" si="91"/>
        <v>3.1289219234786891E-3</v>
      </c>
      <c r="AL326" s="63">
        <f t="shared" si="92"/>
        <v>3.2013595976057019E-3</v>
      </c>
      <c r="AN326" s="106" t="str">
        <f t="shared" ca="1" si="76"/>
        <v/>
      </c>
      <c r="AP326" s="106" t="str">
        <f t="shared" ca="1" si="77"/>
        <v/>
      </c>
      <c r="AR326" t="str">
        <f t="shared" si="93"/>
        <v>200212</v>
      </c>
      <c r="AS326">
        <f t="shared" si="78"/>
        <v>321</v>
      </c>
      <c r="AT326">
        <f t="shared" ca="1" si="70"/>
        <v>7015</v>
      </c>
      <c r="AU326">
        <f t="shared" ca="1" si="71"/>
        <v>6076</v>
      </c>
      <c r="AV326">
        <f t="shared" ca="1" si="72"/>
        <v>0.78</v>
      </c>
      <c r="AW326">
        <f t="shared" ca="1" si="73"/>
        <v>178.5</v>
      </c>
      <c r="AX326">
        <f t="shared" ca="1" si="74"/>
        <v>178.5</v>
      </c>
      <c r="AY326" s="22">
        <v>37591</v>
      </c>
      <c r="AZ326">
        <v>178.5</v>
      </c>
      <c r="BA326">
        <f t="shared" ref="BA326:BA335" ca="1" si="107">(AZ326=AW326)*-1+1</f>
        <v>0</v>
      </c>
      <c r="BC326">
        <f t="shared" si="94"/>
        <v>326</v>
      </c>
      <c r="BD326">
        <f t="shared" si="95"/>
        <v>326</v>
      </c>
      <c r="BE326">
        <f t="shared" si="96"/>
        <v>326</v>
      </c>
      <c r="BF326">
        <f t="shared" ref="BF326:BF367" si="108">IF(H326&gt;0,ROW(H326),BF325)</f>
        <v>326</v>
      </c>
      <c r="BG326" t="str">
        <f t="shared" si="98"/>
        <v>$H$560</v>
      </c>
      <c r="BH326">
        <f t="shared" ref="BH326:BH336" ca="1" si="109">INDIRECT(BG326)</f>
        <v>340</v>
      </c>
      <c r="BI326" t="str">
        <f t="shared" si="100"/>
        <v>$H$320</v>
      </c>
      <c r="BJ326">
        <f t="shared" ref="BJ326:BJ336" ca="1" si="110">INDIRECT(BI326)</f>
        <v>176.2</v>
      </c>
      <c r="BK326">
        <f>ROW()</f>
        <v>326</v>
      </c>
      <c r="BL326">
        <f t="shared" ref="BL326:BL336" si="111">BK326-BF326</f>
        <v>0</v>
      </c>
      <c r="BM326" t="b">
        <f t="shared" si="102"/>
        <v>1</v>
      </c>
      <c r="BN326">
        <f t="shared" ca="1" si="106"/>
        <v>340</v>
      </c>
      <c r="BO326">
        <f t="shared" si="103"/>
        <v>178.5</v>
      </c>
    </row>
    <row r="327" spans="1:67" x14ac:dyDescent="0.25">
      <c r="A327" t="str">
        <f t="shared" si="104"/>
        <v>20031</v>
      </c>
      <c r="B327">
        <f t="shared" ref="B327:B390" si="112">ROUNDDOWN((D327+2)/12,0)+1976</f>
        <v>2003</v>
      </c>
      <c r="C327">
        <f t="shared" ref="C327:C390" si="113">MOD(D327+2,12)+1</f>
        <v>1</v>
      </c>
      <c r="D327">
        <f t="shared" si="75"/>
        <v>322</v>
      </c>
      <c r="E327" s="64">
        <v>7031</v>
      </c>
      <c r="F327" s="63">
        <v>6091</v>
      </c>
      <c r="G327" s="2">
        <f>G318</f>
        <v>0.78</v>
      </c>
      <c r="H327" s="63">
        <v>178.4</v>
      </c>
      <c r="J327" s="32">
        <f t="shared" si="79"/>
        <v>1.002280826799715</v>
      </c>
      <c r="K327" s="32">
        <f t="shared" si="80"/>
        <v>1.0024687294272547</v>
      </c>
      <c r="L327" s="63">
        <v>4.25</v>
      </c>
      <c r="M327" s="63">
        <v>4.4800000000000004</v>
      </c>
      <c r="N327" s="63">
        <v>4.54</v>
      </c>
      <c r="O327"/>
      <c r="P327" s="63">
        <v>2.2400000000000002</v>
      </c>
      <c r="Q327" s="63">
        <v>2.31</v>
      </c>
      <c r="R327" s="63">
        <v>2.2400000000000002</v>
      </c>
      <c r="S327"/>
      <c r="T327" s="63">
        <v>1.34</v>
      </c>
      <c r="U327" s="63">
        <v>2.02</v>
      </c>
      <c r="V327" s="63">
        <v>2.08</v>
      </c>
      <c r="X327" s="104">
        <f t="shared" si="81"/>
        <v>1.79</v>
      </c>
      <c r="Y327" s="104">
        <f t="shared" si="82"/>
        <v>2.165</v>
      </c>
      <c r="Z327" s="104">
        <f t="shared" si="83"/>
        <v>2.16</v>
      </c>
      <c r="AA327"/>
      <c r="AB327" s="104">
        <f t="shared" si="84"/>
        <v>2.46</v>
      </c>
      <c r="AC327" s="104">
        <f t="shared" si="85"/>
        <v>2.3150000000000004</v>
      </c>
      <c r="AD327" s="104">
        <f t="shared" si="86"/>
        <v>2.38</v>
      </c>
      <c r="AF327" s="105">
        <f t="shared" si="87"/>
        <v>3.9599999999999996E-2</v>
      </c>
      <c r="AG327" s="105">
        <f t="shared" si="88"/>
        <v>3.8150000000000003E-2</v>
      </c>
      <c r="AH327" s="105">
        <f t="shared" si="89"/>
        <v>3.8800000000000001E-2</v>
      </c>
      <c r="AJ327" s="63">
        <f t="shared" si="90"/>
        <v>3.2415779026344627E-3</v>
      </c>
      <c r="AK327" s="63">
        <f t="shared" si="91"/>
        <v>3.1248959206808813E-3</v>
      </c>
      <c r="AL327" s="63">
        <f t="shared" si="92"/>
        <v>3.1772200986699417E-3</v>
      </c>
      <c r="AN327" s="106" t="str">
        <f t="shared" ca="1" si="76"/>
        <v/>
      </c>
      <c r="AP327" s="106" t="str">
        <f t="shared" ca="1" si="77"/>
        <v/>
      </c>
      <c r="AR327" t="str">
        <f t="shared" ref="AR327:AR390" si="114">A327</f>
        <v>20031</v>
      </c>
      <c r="AS327">
        <f t="shared" si="78"/>
        <v>322</v>
      </c>
      <c r="AT327">
        <f t="shared" ref="AT327:AT390" ca="1" si="115">ROUND(IF(ROW()&lt;BC$2,E327,INDIRECT(ADDRESS(BC$2,E$3))*(INDIRECT(ADDRESS(BC$2,E$3))/INDIRECT(ADDRESS(BC327-$BJ$3,E$3)))^((ROW()-BC327)/$BJ$3)*((ROW()-BC327-1)&lt;$BM$3)),0)</f>
        <v>7031</v>
      </c>
      <c r="AU327">
        <f t="shared" ref="AU327:AU390" ca="1" si="116">ROUND(IF(ROW()&lt;BD$2,F327,INDIRECT(ADDRESS(BD$2,F$3))*(INDIRECT(ADDRESS(BD$2,F$3))/INDIRECT(ADDRESS(BD327-$BJ$3,F$3)))^((ROW()-BD327)/$BJ$3)*((ROW()-BD327-1)&lt;$BM$3)),0)</f>
        <v>6091</v>
      </c>
      <c r="AV327">
        <f t="shared" ref="AV327:AV390" ca="1" si="117">MIN(1,ROUND(IF(ROW()&lt;BE$2,G327,INDIRECT(ADDRESS(BE$2,G$3))*(INDIRECT(ADDRESS(BE$2,G$3))/INDIRECT(ADDRESS(BE327-$BJ$3,G$3)))^((ROW()-BE327)/$BJ$3)*((ROW()-BE327-1)&lt;$BM$3)),2))</f>
        <v>0.78</v>
      </c>
      <c r="AW327">
        <f t="shared" ref="AW327:AW390" ca="1" si="118">ROUND(IF(ROW()&lt;BF$2,H327,INDIRECT(ADDRESS(BF$2,H$3))*(INDIRECT(ADDRESS(BF$2,H$3))/INDIRECT(ADDRESS(BF327-$BJ$3,H$3)))^((ROW()-BF327)/$BJ$3)*((ROW()-BF327-1)&lt;$BM$3)),1)</f>
        <v>178.4</v>
      </c>
      <c r="AX327">
        <f t="shared" ref="AX327:AX390" ca="1" si="119">AW327</f>
        <v>178.4</v>
      </c>
      <c r="AY327" s="22">
        <v>37622</v>
      </c>
      <c r="AZ327">
        <v>178.4</v>
      </c>
      <c r="BA327">
        <f t="shared" ca="1" si="107"/>
        <v>0</v>
      </c>
      <c r="BC327">
        <f t="shared" si="94"/>
        <v>327</v>
      </c>
      <c r="BD327">
        <f t="shared" si="95"/>
        <v>327</v>
      </c>
      <c r="BE327">
        <f t="shared" si="96"/>
        <v>327</v>
      </c>
      <c r="BF327">
        <f t="shared" si="108"/>
        <v>327</v>
      </c>
      <c r="BG327" t="str">
        <f t="shared" si="98"/>
        <v>$H$560</v>
      </c>
      <c r="BH327">
        <f t="shared" ca="1" si="109"/>
        <v>340</v>
      </c>
      <c r="BI327" t="str">
        <f t="shared" si="100"/>
        <v>$H$321</v>
      </c>
      <c r="BJ327">
        <f t="shared" ca="1" si="110"/>
        <v>175.9</v>
      </c>
      <c r="BK327">
        <f>ROW()</f>
        <v>327</v>
      </c>
      <c r="BL327">
        <f t="shared" si="111"/>
        <v>0</v>
      </c>
      <c r="BM327" t="b">
        <f t="shared" si="102"/>
        <v>1</v>
      </c>
      <c r="BN327">
        <f t="shared" ca="1" si="106"/>
        <v>340</v>
      </c>
      <c r="BO327">
        <f t="shared" si="103"/>
        <v>178.4</v>
      </c>
    </row>
    <row r="328" spans="1:67" x14ac:dyDescent="0.25">
      <c r="A328" t="str">
        <f t="shared" si="104"/>
        <v>20032</v>
      </c>
      <c r="B328">
        <f t="shared" si="112"/>
        <v>2003</v>
      </c>
      <c r="C328">
        <f t="shared" si="113"/>
        <v>2</v>
      </c>
      <c r="D328">
        <f t="shared" ref="D328:D391" si="120">D327+1</f>
        <v>323</v>
      </c>
      <c r="E328" s="64">
        <v>7046</v>
      </c>
      <c r="F328" s="63">
        <v>6104</v>
      </c>
      <c r="G328" s="2">
        <f>G318</f>
        <v>0.78</v>
      </c>
      <c r="H328" s="63">
        <v>179.3</v>
      </c>
      <c r="J328" s="32">
        <f t="shared" si="79"/>
        <v>1.0021334091878822</v>
      </c>
      <c r="K328" s="32">
        <f t="shared" si="80"/>
        <v>1.0021342965030373</v>
      </c>
      <c r="L328" s="63">
        <v>4.07</v>
      </c>
      <c r="M328" s="63">
        <v>4.32</v>
      </c>
      <c r="N328" s="63">
        <v>4.38</v>
      </c>
      <c r="O328"/>
      <c r="P328" s="63">
        <v>1.87</v>
      </c>
      <c r="Q328" s="63">
        <v>2.15</v>
      </c>
      <c r="R328" s="63">
        <v>2.14</v>
      </c>
      <c r="S328"/>
      <c r="T328" s="63">
        <v>0.96</v>
      </c>
      <c r="U328" s="63">
        <v>1.86</v>
      </c>
      <c r="V328" s="63">
        <v>1.98</v>
      </c>
      <c r="X328" s="104">
        <f t="shared" si="81"/>
        <v>1.415</v>
      </c>
      <c r="Y328" s="104">
        <f t="shared" si="82"/>
        <v>2.0049999999999999</v>
      </c>
      <c r="Z328" s="104">
        <f t="shared" si="83"/>
        <v>2.06</v>
      </c>
      <c r="AA328"/>
      <c r="AB328" s="104">
        <f t="shared" si="84"/>
        <v>2.6550000000000002</v>
      </c>
      <c r="AC328" s="104">
        <f t="shared" si="85"/>
        <v>2.3150000000000004</v>
      </c>
      <c r="AD328" s="104">
        <f t="shared" si="86"/>
        <v>2.3199999999999998</v>
      </c>
      <c r="AF328" s="105">
        <f t="shared" si="87"/>
        <v>4.1550000000000004E-2</v>
      </c>
      <c r="AG328" s="105">
        <f t="shared" si="88"/>
        <v>3.8150000000000003E-2</v>
      </c>
      <c r="AH328" s="105">
        <f t="shared" si="89"/>
        <v>3.8199999999999998E-2</v>
      </c>
      <c r="AJ328" s="63">
        <f t="shared" si="90"/>
        <v>3.398260058380842E-3</v>
      </c>
      <c r="AK328" s="63">
        <f t="shared" si="91"/>
        <v>3.1248959206808813E-3</v>
      </c>
      <c r="AL328" s="63">
        <f t="shared" si="92"/>
        <v>3.1289219234786891E-3</v>
      </c>
      <c r="AN328" s="106" t="str">
        <f t="shared" ref="AN328:AN337" ca="1" si="121">IF(AND(AT328=0,AT327&gt;0),DATE(B328,C328-1,1),"")</f>
        <v/>
      </c>
      <c r="AP328" s="106" t="str">
        <f t="shared" ref="AP328:AP337" ca="1" si="122">IF(AND(AU328=0,AU327&gt;0),DATE(B328,C328-1,1),"")</f>
        <v/>
      </c>
      <c r="AR328" t="str">
        <f t="shared" si="114"/>
        <v>20032</v>
      </c>
      <c r="AS328">
        <f t="shared" si="78"/>
        <v>323</v>
      </c>
      <c r="AT328">
        <f t="shared" ca="1" si="115"/>
        <v>7046</v>
      </c>
      <c r="AU328">
        <f t="shared" ca="1" si="116"/>
        <v>6104</v>
      </c>
      <c r="AV328">
        <f t="shared" ca="1" si="117"/>
        <v>0.78</v>
      </c>
      <c r="AW328">
        <f t="shared" ca="1" si="118"/>
        <v>179.3</v>
      </c>
      <c r="AX328">
        <f t="shared" ca="1" si="119"/>
        <v>179.3</v>
      </c>
      <c r="AY328" s="22">
        <v>37653</v>
      </c>
      <c r="AZ328">
        <v>179.3</v>
      </c>
      <c r="BA328">
        <f t="shared" ca="1" si="107"/>
        <v>0</v>
      </c>
      <c r="BC328">
        <f t="shared" si="94"/>
        <v>328</v>
      </c>
      <c r="BD328">
        <f t="shared" si="95"/>
        <v>328</v>
      </c>
      <c r="BE328">
        <f t="shared" si="96"/>
        <v>328</v>
      </c>
      <c r="BF328">
        <f t="shared" si="108"/>
        <v>328</v>
      </c>
      <c r="BG328" t="str">
        <f t="shared" si="98"/>
        <v>$H$560</v>
      </c>
      <c r="BH328">
        <f t="shared" ca="1" si="109"/>
        <v>340</v>
      </c>
      <c r="BI328" t="str">
        <f t="shared" si="100"/>
        <v>$H$322</v>
      </c>
      <c r="BJ328">
        <f t="shared" ca="1" si="110"/>
        <v>176.4</v>
      </c>
      <c r="BK328">
        <f>ROW()</f>
        <v>328</v>
      </c>
      <c r="BL328">
        <f t="shared" si="111"/>
        <v>0</v>
      </c>
      <c r="BM328" t="b">
        <f t="shared" si="102"/>
        <v>1</v>
      </c>
      <c r="BN328">
        <f t="shared" ca="1" si="106"/>
        <v>340</v>
      </c>
      <c r="BO328">
        <f t="shared" si="103"/>
        <v>179.3</v>
      </c>
    </row>
    <row r="329" spans="1:67" x14ac:dyDescent="0.25">
      <c r="A329" t="str">
        <f t="shared" si="104"/>
        <v>20033</v>
      </c>
      <c r="B329">
        <f t="shared" si="112"/>
        <v>2003</v>
      </c>
      <c r="C329">
        <f t="shared" si="113"/>
        <v>3</v>
      </c>
      <c r="D329">
        <f t="shared" si="120"/>
        <v>324</v>
      </c>
      <c r="E329" s="64">
        <v>7129</v>
      </c>
      <c r="F329" s="63">
        <v>6118</v>
      </c>
      <c r="G329" s="2">
        <f>G318</f>
        <v>0.78</v>
      </c>
      <c r="H329" s="63">
        <v>179.9</v>
      </c>
      <c r="J329" s="32">
        <f t="shared" ref="J329:J350" si="123">E329/E328</f>
        <v>1.0117797331819471</v>
      </c>
      <c r="K329" s="32">
        <f t="shared" ref="K329:K350" si="124">F329/F328</f>
        <v>1.0022935779816513</v>
      </c>
      <c r="L329" s="63">
        <v>3.74</v>
      </c>
      <c r="M329" s="63">
        <v>4.1399999999999997</v>
      </c>
      <c r="N329" s="63">
        <v>4.29</v>
      </c>
      <c r="O329"/>
      <c r="P329" s="63">
        <v>1.43</v>
      </c>
      <c r="Q329" s="63">
        <v>1.9</v>
      </c>
      <c r="R329" s="63">
        <v>2.0499999999999998</v>
      </c>
      <c r="S329"/>
      <c r="T329" s="63">
        <v>0.49</v>
      </c>
      <c r="U329" s="63">
        <v>1.6</v>
      </c>
      <c r="V329" s="63">
        <v>1.89</v>
      </c>
      <c r="X329" s="104">
        <f t="shared" si="81"/>
        <v>0.96</v>
      </c>
      <c r="Y329" s="104">
        <f t="shared" si="82"/>
        <v>1.75</v>
      </c>
      <c r="Z329" s="104">
        <f t="shared" si="83"/>
        <v>1.9699999999999998</v>
      </c>
      <c r="AA329"/>
      <c r="AB329" s="104">
        <f t="shared" si="84"/>
        <v>2.7800000000000002</v>
      </c>
      <c r="AC329" s="104">
        <f t="shared" si="85"/>
        <v>2.3899999999999997</v>
      </c>
      <c r="AD329" s="104">
        <f t="shared" si="86"/>
        <v>2.3200000000000003</v>
      </c>
      <c r="AF329" s="105">
        <f t="shared" si="87"/>
        <v>4.2800000000000005E-2</v>
      </c>
      <c r="AG329" s="105">
        <f t="shared" si="88"/>
        <v>3.8899999999999997E-2</v>
      </c>
      <c r="AH329" s="105">
        <f t="shared" si="89"/>
        <v>3.8200000000000005E-2</v>
      </c>
      <c r="AJ329" s="63">
        <f t="shared" si="90"/>
        <v>3.4985559667248811E-3</v>
      </c>
      <c r="AK329" s="63">
        <f t="shared" si="91"/>
        <v>3.1852673082803928E-3</v>
      </c>
      <c r="AL329" s="63">
        <f t="shared" si="92"/>
        <v>3.1289219234786891E-3</v>
      </c>
      <c r="AN329" s="106" t="str">
        <f t="shared" ca="1" si="121"/>
        <v/>
      </c>
      <c r="AP329" s="106" t="str">
        <f t="shared" ca="1" si="122"/>
        <v/>
      </c>
      <c r="AR329" t="str">
        <f t="shared" si="114"/>
        <v>20033</v>
      </c>
      <c r="AS329">
        <f t="shared" si="78"/>
        <v>324</v>
      </c>
      <c r="AT329">
        <f t="shared" ca="1" si="115"/>
        <v>7129</v>
      </c>
      <c r="AU329">
        <f t="shared" ca="1" si="116"/>
        <v>6118</v>
      </c>
      <c r="AV329">
        <f t="shared" ca="1" si="117"/>
        <v>0.78</v>
      </c>
      <c r="AW329">
        <f t="shared" ca="1" si="118"/>
        <v>179.9</v>
      </c>
      <c r="AX329">
        <f t="shared" ca="1" si="119"/>
        <v>179.9</v>
      </c>
      <c r="AY329" s="22">
        <v>37681</v>
      </c>
      <c r="AZ329">
        <v>179.9</v>
      </c>
      <c r="BA329">
        <f t="shared" ca="1" si="107"/>
        <v>0</v>
      </c>
      <c r="BC329">
        <f t="shared" si="94"/>
        <v>329</v>
      </c>
      <c r="BD329">
        <f t="shared" si="95"/>
        <v>329</v>
      </c>
      <c r="BE329">
        <f t="shared" si="96"/>
        <v>329</v>
      </c>
      <c r="BF329">
        <f t="shared" si="108"/>
        <v>329</v>
      </c>
      <c r="BG329" t="str">
        <f t="shared" si="98"/>
        <v>$H$560</v>
      </c>
      <c r="BH329">
        <f t="shared" ca="1" si="109"/>
        <v>340</v>
      </c>
      <c r="BI329" t="str">
        <f t="shared" si="100"/>
        <v>$H$323</v>
      </c>
      <c r="BJ329">
        <f t="shared" ca="1" si="110"/>
        <v>177.6</v>
      </c>
      <c r="BK329">
        <f>ROW()</f>
        <v>329</v>
      </c>
      <c r="BL329">
        <f t="shared" si="111"/>
        <v>0</v>
      </c>
      <c r="BM329" t="b">
        <f t="shared" si="102"/>
        <v>1</v>
      </c>
      <c r="BN329">
        <f t="shared" ca="1" si="106"/>
        <v>340</v>
      </c>
      <c r="BO329">
        <f t="shared" si="103"/>
        <v>179.9</v>
      </c>
    </row>
    <row r="330" spans="1:67" x14ac:dyDescent="0.25">
      <c r="A330" t="str">
        <f t="shared" si="104"/>
        <v>20034</v>
      </c>
      <c r="B330">
        <f t="shared" si="112"/>
        <v>2003</v>
      </c>
      <c r="C330">
        <f t="shared" si="113"/>
        <v>4</v>
      </c>
      <c r="D330">
        <f t="shared" si="120"/>
        <v>325</v>
      </c>
      <c r="E330" s="64">
        <v>7093</v>
      </c>
      <c r="F330" s="63">
        <v>6131</v>
      </c>
      <c r="G330" s="2">
        <f>G326</f>
        <v>0.78</v>
      </c>
      <c r="H330" s="63">
        <v>181.2</v>
      </c>
      <c r="J330" s="32">
        <f t="shared" si="123"/>
        <v>0.99495020339458551</v>
      </c>
      <c r="K330" s="32">
        <f t="shared" si="124"/>
        <v>1.0021248774109186</v>
      </c>
      <c r="L330" s="63">
        <v>3.97</v>
      </c>
      <c r="M330" s="63">
        <v>4.3499999999999996</v>
      </c>
      <c r="N330" s="63">
        <v>4.5</v>
      </c>
      <c r="O330"/>
      <c r="P330" s="63">
        <v>1.57</v>
      </c>
      <c r="Q330" s="63">
        <v>2.0099999999999998</v>
      </c>
      <c r="R330" s="63">
        <v>2.11</v>
      </c>
      <c r="S330"/>
      <c r="T330" s="63">
        <v>0.6</v>
      </c>
      <c r="U330" s="63">
        <v>1.7</v>
      </c>
      <c r="V330" s="63">
        <v>1.95</v>
      </c>
      <c r="X330" s="104">
        <f t="shared" si="81"/>
        <v>1.085</v>
      </c>
      <c r="Y330" s="104">
        <f t="shared" si="82"/>
        <v>1.855</v>
      </c>
      <c r="Z330" s="104">
        <f t="shared" si="83"/>
        <v>2.0299999999999998</v>
      </c>
      <c r="AA330"/>
      <c r="AB330" s="104">
        <f t="shared" si="84"/>
        <v>2.8850000000000002</v>
      </c>
      <c r="AC330" s="104">
        <f t="shared" si="85"/>
        <v>2.4949999999999997</v>
      </c>
      <c r="AD330" s="104">
        <f t="shared" si="86"/>
        <v>2.4700000000000002</v>
      </c>
      <c r="AF330" s="105">
        <f t="shared" si="87"/>
        <v>4.385E-2</v>
      </c>
      <c r="AG330" s="105">
        <f t="shared" si="88"/>
        <v>3.9949999999999999E-2</v>
      </c>
      <c r="AH330" s="105">
        <f t="shared" si="89"/>
        <v>3.9699999999999999E-2</v>
      </c>
      <c r="AJ330" s="63">
        <f t="shared" si="90"/>
        <v>3.5827193991713191E-3</v>
      </c>
      <c r="AK330" s="63">
        <f t="shared" si="91"/>
        <v>3.269720167423884E-3</v>
      </c>
      <c r="AL330" s="63">
        <f t="shared" si="92"/>
        <v>3.2496194358384578E-3</v>
      </c>
      <c r="AN330" s="106" t="str">
        <f t="shared" ca="1" si="121"/>
        <v/>
      </c>
      <c r="AP330" s="106" t="str">
        <f t="shared" ca="1" si="122"/>
        <v/>
      </c>
      <c r="AR330" t="str">
        <f t="shared" si="114"/>
        <v>20034</v>
      </c>
      <c r="AS330">
        <f t="shared" si="78"/>
        <v>325</v>
      </c>
      <c r="AT330">
        <f t="shared" ca="1" si="115"/>
        <v>7093</v>
      </c>
      <c r="AU330">
        <f t="shared" ca="1" si="116"/>
        <v>6131</v>
      </c>
      <c r="AV330">
        <f t="shared" ca="1" si="117"/>
        <v>0.78</v>
      </c>
      <c r="AW330">
        <f t="shared" ca="1" si="118"/>
        <v>181.2</v>
      </c>
      <c r="AX330">
        <f t="shared" ca="1" si="119"/>
        <v>181.2</v>
      </c>
      <c r="AY330" s="22">
        <v>37712</v>
      </c>
      <c r="AZ330">
        <v>181.2</v>
      </c>
      <c r="BA330">
        <f t="shared" ca="1" si="107"/>
        <v>0</v>
      </c>
      <c r="BC330">
        <f t="shared" si="94"/>
        <v>330</v>
      </c>
      <c r="BD330">
        <f t="shared" si="95"/>
        <v>330</v>
      </c>
      <c r="BE330">
        <f t="shared" si="96"/>
        <v>330</v>
      </c>
      <c r="BF330">
        <f t="shared" si="108"/>
        <v>330</v>
      </c>
      <c r="BG330" t="str">
        <f t="shared" si="98"/>
        <v>$H$560</v>
      </c>
      <c r="BH330">
        <f t="shared" ca="1" si="109"/>
        <v>340</v>
      </c>
      <c r="BI330" t="str">
        <f t="shared" si="100"/>
        <v>$H$324</v>
      </c>
      <c r="BJ330">
        <f t="shared" ca="1" si="110"/>
        <v>177.9</v>
      </c>
      <c r="BK330">
        <f>ROW()</f>
        <v>330</v>
      </c>
      <c r="BL330">
        <f t="shared" si="111"/>
        <v>0</v>
      </c>
      <c r="BM330" t="b">
        <f t="shared" si="102"/>
        <v>1</v>
      </c>
      <c r="BN330">
        <f t="shared" ca="1" si="106"/>
        <v>340</v>
      </c>
      <c r="BO330">
        <f t="shared" si="103"/>
        <v>181.2</v>
      </c>
    </row>
    <row r="331" spans="1:67" x14ac:dyDescent="0.25">
      <c r="A331" t="str">
        <f t="shared" si="104"/>
        <v>20035</v>
      </c>
      <c r="B331">
        <f t="shared" si="112"/>
        <v>2003</v>
      </c>
      <c r="C331">
        <f t="shared" si="113"/>
        <v>5</v>
      </c>
      <c r="D331">
        <f t="shared" si="120"/>
        <v>326</v>
      </c>
      <c r="E331" s="64">
        <v>7129</v>
      </c>
      <c r="F331" s="64">
        <v>6145</v>
      </c>
      <c r="G331" s="2">
        <f t="shared" ref="G331:G336" si="125">G327</f>
        <v>0.78</v>
      </c>
      <c r="H331" s="63">
        <v>181.5</v>
      </c>
      <c r="J331" s="32">
        <f t="shared" si="123"/>
        <v>1.005075426476808</v>
      </c>
      <c r="K331" s="32">
        <f t="shared" si="124"/>
        <v>1.0022834774098841</v>
      </c>
      <c r="L331" s="63">
        <v>3.93</v>
      </c>
      <c r="M331" s="63">
        <v>4.32</v>
      </c>
      <c r="N331" s="63">
        <v>4.47</v>
      </c>
      <c r="O331"/>
      <c r="P331" s="63">
        <v>1.55</v>
      </c>
      <c r="Q331" s="63">
        <v>2</v>
      </c>
      <c r="R331" s="63">
        <v>2.12</v>
      </c>
      <c r="S331"/>
      <c r="T331" s="63">
        <v>0.55000000000000004</v>
      </c>
      <c r="U331" s="63">
        <v>1.7</v>
      </c>
      <c r="V331" s="63">
        <v>1.96</v>
      </c>
      <c r="X331" s="104">
        <f t="shared" si="81"/>
        <v>1.05</v>
      </c>
      <c r="Y331" s="104">
        <f t="shared" si="82"/>
        <v>1.85</v>
      </c>
      <c r="Z331" s="104">
        <f t="shared" si="83"/>
        <v>2.04</v>
      </c>
      <c r="AA331"/>
      <c r="AB331" s="104">
        <f t="shared" si="84"/>
        <v>2.88</v>
      </c>
      <c r="AC331" s="104">
        <f t="shared" si="85"/>
        <v>2.4700000000000002</v>
      </c>
      <c r="AD331" s="104">
        <f t="shared" si="86"/>
        <v>2.4299999999999997</v>
      </c>
      <c r="AF331" s="105">
        <f t="shared" si="87"/>
        <v>4.3799999999999999E-2</v>
      </c>
      <c r="AG331" s="105">
        <f t="shared" si="88"/>
        <v>3.9699999999999999E-2</v>
      </c>
      <c r="AH331" s="105">
        <f t="shared" si="89"/>
        <v>3.9299999999999995E-2</v>
      </c>
      <c r="AJ331" s="63">
        <f t="shared" si="90"/>
        <v>3.5787133767835044E-3</v>
      </c>
      <c r="AK331" s="63">
        <f t="shared" si="91"/>
        <v>3.2496194358384578E-3</v>
      </c>
      <c r="AL331" s="63">
        <f t="shared" si="92"/>
        <v>3.2174490479424112E-3</v>
      </c>
      <c r="AN331" s="106" t="str">
        <f t="shared" ca="1" si="121"/>
        <v/>
      </c>
      <c r="AP331" s="106" t="str">
        <f t="shared" ca="1" si="122"/>
        <v/>
      </c>
      <c r="AR331" t="str">
        <f t="shared" si="114"/>
        <v>20035</v>
      </c>
      <c r="AS331">
        <f t="shared" si="78"/>
        <v>326</v>
      </c>
      <c r="AT331">
        <f t="shared" ca="1" si="115"/>
        <v>7129</v>
      </c>
      <c r="AU331">
        <f t="shared" ca="1" si="116"/>
        <v>6145</v>
      </c>
      <c r="AV331">
        <f t="shared" ca="1" si="117"/>
        <v>0.78</v>
      </c>
      <c r="AW331">
        <f t="shared" ca="1" si="118"/>
        <v>181.5</v>
      </c>
      <c r="AX331">
        <f t="shared" ca="1" si="119"/>
        <v>181.5</v>
      </c>
      <c r="AY331" s="22">
        <v>37742</v>
      </c>
      <c r="AZ331">
        <v>181.5</v>
      </c>
      <c r="BA331">
        <f t="shared" ca="1" si="107"/>
        <v>0</v>
      </c>
      <c r="BC331">
        <f t="shared" si="94"/>
        <v>331</v>
      </c>
      <c r="BD331">
        <f t="shared" si="95"/>
        <v>331</v>
      </c>
      <c r="BE331">
        <f t="shared" si="96"/>
        <v>331</v>
      </c>
      <c r="BF331">
        <f t="shared" si="108"/>
        <v>331</v>
      </c>
      <c r="BG331" t="str">
        <f t="shared" si="98"/>
        <v>$H$560</v>
      </c>
      <c r="BH331">
        <f t="shared" ca="1" si="109"/>
        <v>340</v>
      </c>
      <c r="BI331" t="str">
        <f t="shared" si="100"/>
        <v>$H$325</v>
      </c>
      <c r="BJ331">
        <f t="shared" ca="1" si="110"/>
        <v>178.2</v>
      </c>
      <c r="BK331">
        <f>ROW()</f>
        <v>331</v>
      </c>
      <c r="BL331">
        <f t="shared" si="111"/>
        <v>0</v>
      </c>
      <c r="BM331" t="b">
        <f t="shared" si="102"/>
        <v>1</v>
      </c>
      <c r="BN331">
        <f t="shared" ca="1" si="106"/>
        <v>340</v>
      </c>
      <c r="BO331">
        <f t="shared" si="103"/>
        <v>181.5</v>
      </c>
    </row>
    <row r="332" spans="1:67" x14ac:dyDescent="0.25">
      <c r="A332" t="str">
        <f t="shared" si="104"/>
        <v>20036</v>
      </c>
      <c r="B332">
        <f t="shared" si="112"/>
        <v>2003</v>
      </c>
      <c r="C332">
        <f t="shared" si="113"/>
        <v>6</v>
      </c>
      <c r="D332">
        <f t="shared" si="120"/>
        <v>327</v>
      </c>
      <c r="E332" s="64">
        <v>7149</v>
      </c>
      <c r="F332" s="64">
        <v>6159</v>
      </c>
      <c r="G332" s="2">
        <f t="shared" si="125"/>
        <v>0.78</v>
      </c>
      <c r="H332" s="63">
        <v>181.3</v>
      </c>
      <c r="J332" s="32">
        <f t="shared" si="123"/>
        <v>1.0028054425585635</v>
      </c>
      <c r="K332" s="32">
        <f t="shared" si="124"/>
        <v>1.0022782750203418</v>
      </c>
      <c r="L332" s="63">
        <v>3.79</v>
      </c>
      <c r="M332" s="63">
        <v>4.16</v>
      </c>
      <c r="N332" s="63">
        <v>4.33</v>
      </c>
      <c r="O332"/>
      <c r="P332" s="63">
        <v>1.46</v>
      </c>
      <c r="Q332" s="63">
        <v>1.87</v>
      </c>
      <c r="R332" s="63">
        <v>2.0499999999999998</v>
      </c>
      <c r="S332"/>
      <c r="T332" s="63">
        <v>0.44</v>
      </c>
      <c r="U332" s="63">
        <v>1.56</v>
      </c>
      <c r="V332" s="63">
        <v>1.89</v>
      </c>
      <c r="X332" s="104">
        <f t="shared" si="81"/>
        <v>0.95</v>
      </c>
      <c r="Y332" s="104">
        <f t="shared" si="82"/>
        <v>1.7150000000000001</v>
      </c>
      <c r="Z332" s="104">
        <f t="shared" si="83"/>
        <v>1.9699999999999998</v>
      </c>
      <c r="AA332"/>
      <c r="AB332" s="104">
        <f t="shared" si="84"/>
        <v>2.84</v>
      </c>
      <c r="AC332" s="104">
        <f t="shared" si="85"/>
        <v>2.4450000000000003</v>
      </c>
      <c r="AD332" s="104">
        <f t="shared" si="86"/>
        <v>2.3600000000000003</v>
      </c>
      <c r="AF332" s="105">
        <f t="shared" si="87"/>
        <v>4.3400000000000001E-2</v>
      </c>
      <c r="AG332" s="105">
        <f t="shared" si="88"/>
        <v>3.9450000000000006E-2</v>
      </c>
      <c r="AH332" s="105">
        <f t="shared" si="89"/>
        <v>3.8600000000000002E-2</v>
      </c>
      <c r="AJ332" s="63">
        <f t="shared" si="90"/>
        <v>3.5466588636137164E-3</v>
      </c>
      <c r="AK332" s="63">
        <f t="shared" si="91"/>
        <v>3.2295142732388094E-3</v>
      </c>
      <c r="AL332" s="63">
        <f t="shared" si="92"/>
        <v>3.1611235488977485E-3</v>
      </c>
      <c r="AN332" s="106" t="str">
        <f t="shared" ca="1" si="121"/>
        <v/>
      </c>
      <c r="AP332" s="106" t="str">
        <f t="shared" ca="1" si="122"/>
        <v/>
      </c>
      <c r="AR332" t="str">
        <f t="shared" si="114"/>
        <v>20036</v>
      </c>
      <c r="AS332">
        <f t="shared" si="78"/>
        <v>327</v>
      </c>
      <c r="AT332">
        <f t="shared" ca="1" si="115"/>
        <v>7149</v>
      </c>
      <c r="AU332">
        <f t="shared" ca="1" si="116"/>
        <v>6159</v>
      </c>
      <c r="AV332">
        <f t="shared" ca="1" si="117"/>
        <v>0.78</v>
      </c>
      <c r="AW332">
        <f t="shared" ca="1" si="118"/>
        <v>181.3</v>
      </c>
      <c r="AX332">
        <f t="shared" ca="1" si="119"/>
        <v>181.3</v>
      </c>
      <c r="AY332" s="22">
        <v>37773</v>
      </c>
      <c r="AZ332">
        <v>181.3</v>
      </c>
      <c r="BA332">
        <f t="shared" ca="1" si="107"/>
        <v>0</v>
      </c>
      <c r="BC332">
        <f t="shared" si="94"/>
        <v>332</v>
      </c>
      <c r="BD332">
        <f t="shared" si="95"/>
        <v>332</v>
      </c>
      <c r="BE332">
        <f t="shared" si="96"/>
        <v>332</v>
      </c>
      <c r="BF332">
        <f t="shared" si="108"/>
        <v>332</v>
      </c>
      <c r="BG332" t="str">
        <f t="shared" si="98"/>
        <v>$H$560</v>
      </c>
      <c r="BH332">
        <f t="shared" ca="1" si="109"/>
        <v>340</v>
      </c>
      <c r="BI332" t="str">
        <f t="shared" si="100"/>
        <v>$H$326</v>
      </c>
      <c r="BJ332">
        <f t="shared" ca="1" si="110"/>
        <v>178.5</v>
      </c>
      <c r="BK332">
        <f>ROW()</f>
        <v>332</v>
      </c>
      <c r="BL332">
        <f t="shared" si="111"/>
        <v>0</v>
      </c>
      <c r="BM332" t="b">
        <f t="shared" si="102"/>
        <v>1</v>
      </c>
      <c r="BN332">
        <f t="shared" ca="1" si="106"/>
        <v>340</v>
      </c>
      <c r="BO332">
        <f t="shared" si="103"/>
        <v>181.3</v>
      </c>
    </row>
    <row r="333" spans="1:67" x14ac:dyDescent="0.25">
      <c r="A333" t="str">
        <f t="shared" si="104"/>
        <v>20037</v>
      </c>
      <c r="B333">
        <f t="shared" si="112"/>
        <v>2003</v>
      </c>
      <c r="C333">
        <f t="shared" si="113"/>
        <v>7</v>
      </c>
      <c r="D333">
        <f t="shared" si="120"/>
        <v>328</v>
      </c>
      <c r="E333" s="64">
        <v>7196</v>
      </c>
      <c r="F333" s="64">
        <v>6172</v>
      </c>
      <c r="G333" s="2">
        <f t="shared" si="125"/>
        <v>0.78</v>
      </c>
      <c r="H333" s="63">
        <v>181.3</v>
      </c>
      <c r="J333" s="32">
        <f t="shared" si="123"/>
        <v>1.0065743460623864</v>
      </c>
      <c r="K333" s="32">
        <f t="shared" si="124"/>
        <v>1.0021107322617309</v>
      </c>
      <c r="L333" s="63">
        <v>3.79</v>
      </c>
      <c r="M333" s="63">
        <v>4.21</v>
      </c>
      <c r="N333" s="63">
        <v>4.4000000000000004</v>
      </c>
      <c r="O333"/>
      <c r="P333" s="63">
        <v>1.47</v>
      </c>
      <c r="Q333" s="63">
        <v>1.86</v>
      </c>
      <c r="R333" s="63">
        <v>2.08</v>
      </c>
      <c r="S333"/>
      <c r="T333" s="63">
        <v>0.41</v>
      </c>
      <c r="U333" s="63">
        <v>1.55</v>
      </c>
      <c r="V333" s="63">
        <v>1.92</v>
      </c>
      <c r="X333" s="104">
        <f t="shared" ref="X333:Z337" si="126">(P333+T333)/2</f>
        <v>0.94</v>
      </c>
      <c r="Y333" s="104">
        <f t="shared" si="126"/>
        <v>1.7050000000000001</v>
      </c>
      <c r="Z333" s="104">
        <f t="shared" si="126"/>
        <v>2</v>
      </c>
      <c r="AA333"/>
      <c r="AB333" s="104">
        <f t="shared" ref="AB333:AD337" si="127">L333-X333</f>
        <v>2.85</v>
      </c>
      <c r="AC333" s="104">
        <f t="shared" si="127"/>
        <v>2.5049999999999999</v>
      </c>
      <c r="AD333" s="104">
        <f t="shared" si="127"/>
        <v>2.4000000000000004</v>
      </c>
      <c r="AF333" s="105">
        <f t="shared" ref="AF333:AH337" si="128">(AB333+1.5)/100</f>
        <v>4.3499999999999997E-2</v>
      </c>
      <c r="AG333" s="105">
        <f t="shared" si="128"/>
        <v>4.0050000000000002E-2</v>
      </c>
      <c r="AH333" s="105">
        <f t="shared" si="128"/>
        <v>3.9000000000000007E-2</v>
      </c>
      <c r="AJ333" s="63">
        <f t="shared" ref="AJ333:AL337" si="129">(1+AF333)^(1/12)-1</f>
        <v>3.5546735478100278E-3</v>
      </c>
      <c r="AK333" s="63">
        <f t="shared" si="129"/>
        <v>3.277759219831422E-3</v>
      </c>
      <c r="AL333" s="63">
        <f t="shared" si="129"/>
        <v>3.1933138078821255E-3</v>
      </c>
      <c r="AN333" s="106" t="str">
        <f t="shared" ca="1" si="121"/>
        <v/>
      </c>
      <c r="AP333" s="106" t="str">
        <f t="shared" ca="1" si="122"/>
        <v/>
      </c>
      <c r="AR333" t="str">
        <f t="shared" si="114"/>
        <v>20037</v>
      </c>
      <c r="AS333">
        <f t="shared" ref="AS333:AS396" si="130">D333</f>
        <v>328</v>
      </c>
      <c r="AT333">
        <f t="shared" ca="1" si="115"/>
        <v>7196</v>
      </c>
      <c r="AU333">
        <f t="shared" ca="1" si="116"/>
        <v>6172</v>
      </c>
      <c r="AV333">
        <f t="shared" ca="1" si="117"/>
        <v>0.78</v>
      </c>
      <c r="AW333">
        <f t="shared" ca="1" si="118"/>
        <v>181.3</v>
      </c>
      <c r="AX333">
        <f t="shared" ca="1" si="119"/>
        <v>181.3</v>
      </c>
      <c r="AY333" s="22">
        <v>37803</v>
      </c>
      <c r="AZ333">
        <v>181.3</v>
      </c>
      <c r="BA333">
        <f t="shared" ca="1" si="107"/>
        <v>0</v>
      </c>
      <c r="BC333">
        <f t="shared" si="94"/>
        <v>333</v>
      </c>
      <c r="BD333">
        <f t="shared" si="95"/>
        <v>333</v>
      </c>
      <c r="BE333">
        <f t="shared" si="96"/>
        <v>333</v>
      </c>
      <c r="BF333">
        <f t="shared" si="108"/>
        <v>333</v>
      </c>
      <c r="BG333" t="str">
        <f t="shared" si="98"/>
        <v>$H$560</v>
      </c>
      <c r="BH333">
        <f t="shared" ca="1" si="109"/>
        <v>340</v>
      </c>
      <c r="BI333" t="str">
        <f t="shared" si="100"/>
        <v>$H$327</v>
      </c>
      <c r="BJ333">
        <f t="shared" ca="1" si="110"/>
        <v>178.4</v>
      </c>
      <c r="BK333">
        <f>ROW()</f>
        <v>333</v>
      </c>
      <c r="BL333">
        <f t="shared" si="111"/>
        <v>0</v>
      </c>
      <c r="BM333" t="b">
        <f t="shared" si="102"/>
        <v>1</v>
      </c>
      <c r="BN333">
        <f t="shared" ca="1" si="106"/>
        <v>340</v>
      </c>
      <c r="BO333">
        <f t="shared" si="103"/>
        <v>181.3</v>
      </c>
    </row>
    <row r="334" spans="1:67" x14ac:dyDescent="0.25">
      <c r="A334" t="str">
        <f t="shared" si="104"/>
        <v>20038</v>
      </c>
      <c r="B334">
        <f t="shared" si="112"/>
        <v>2003</v>
      </c>
      <c r="C334">
        <f t="shared" si="113"/>
        <v>8</v>
      </c>
      <c r="D334">
        <f t="shared" si="120"/>
        <v>329</v>
      </c>
      <c r="E334" s="64">
        <v>7196</v>
      </c>
      <c r="F334" s="64">
        <v>6185</v>
      </c>
      <c r="G334" s="2">
        <f t="shared" si="125"/>
        <v>0.78</v>
      </c>
      <c r="H334" s="63">
        <v>181.6</v>
      </c>
      <c r="J334" s="32">
        <f t="shared" si="123"/>
        <v>1</v>
      </c>
      <c r="K334" s="32">
        <f t="shared" si="124"/>
        <v>1.0021062864549579</v>
      </c>
      <c r="L334" s="63">
        <v>4.3099999999999996</v>
      </c>
      <c r="M334" s="63">
        <v>4.57</v>
      </c>
      <c r="N334" s="63">
        <v>4.68</v>
      </c>
      <c r="O334"/>
      <c r="P334" s="63">
        <v>1.92</v>
      </c>
      <c r="Q334" s="63">
        <v>2.11</v>
      </c>
      <c r="R334" s="63">
        <v>2.2200000000000002</v>
      </c>
      <c r="S334"/>
      <c r="T334" s="63">
        <v>0.84</v>
      </c>
      <c r="U334" s="63">
        <v>1.8</v>
      </c>
      <c r="V334" s="63">
        <v>2.0499999999999998</v>
      </c>
      <c r="X334" s="104">
        <f t="shared" si="126"/>
        <v>1.38</v>
      </c>
      <c r="Y334" s="104">
        <f t="shared" si="126"/>
        <v>1.9550000000000001</v>
      </c>
      <c r="Z334" s="104">
        <f t="shared" si="126"/>
        <v>2.1349999999999998</v>
      </c>
      <c r="AA334"/>
      <c r="AB334" s="104">
        <f t="shared" si="127"/>
        <v>2.9299999999999997</v>
      </c>
      <c r="AC334" s="104">
        <f t="shared" si="127"/>
        <v>2.6150000000000002</v>
      </c>
      <c r="AD334" s="104">
        <f t="shared" si="127"/>
        <v>2.5449999999999999</v>
      </c>
      <c r="AF334" s="105">
        <f t="shared" si="128"/>
        <v>4.4299999999999999E-2</v>
      </c>
      <c r="AG334" s="105">
        <f t="shared" si="128"/>
        <v>4.1149999999999999E-2</v>
      </c>
      <c r="AH334" s="105">
        <f t="shared" si="128"/>
        <v>4.045E-2</v>
      </c>
      <c r="AJ334" s="63">
        <f t="shared" si="129"/>
        <v>3.6187656874400176E-3</v>
      </c>
      <c r="AK334" s="63">
        <f t="shared" si="129"/>
        <v>3.366142063684574E-3</v>
      </c>
      <c r="AL334" s="63">
        <f t="shared" si="129"/>
        <v>3.309908345716428E-3</v>
      </c>
      <c r="AN334" s="106" t="str">
        <f t="shared" ca="1" si="121"/>
        <v/>
      </c>
      <c r="AP334" s="106" t="str">
        <f t="shared" ca="1" si="122"/>
        <v/>
      </c>
      <c r="AR334" t="str">
        <f t="shared" si="114"/>
        <v>20038</v>
      </c>
      <c r="AS334">
        <f t="shared" si="130"/>
        <v>329</v>
      </c>
      <c r="AT334">
        <f t="shared" ca="1" si="115"/>
        <v>7196</v>
      </c>
      <c r="AU334">
        <f t="shared" ca="1" si="116"/>
        <v>6185</v>
      </c>
      <c r="AV334">
        <f t="shared" ca="1" si="117"/>
        <v>0.78</v>
      </c>
      <c r="AW334">
        <f t="shared" ca="1" si="118"/>
        <v>181.6</v>
      </c>
      <c r="AX334">
        <f t="shared" ca="1" si="119"/>
        <v>181.6</v>
      </c>
      <c r="AY334" s="22">
        <v>37834</v>
      </c>
      <c r="AZ334">
        <v>181.6</v>
      </c>
      <c r="BA334">
        <f t="shared" ca="1" si="107"/>
        <v>0</v>
      </c>
      <c r="BC334">
        <f t="shared" si="94"/>
        <v>334</v>
      </c>
      <c r="BD334">
        <f t="shared" si="95"/>
        <v>334</v>
      </c>
      <c r="BE334">
        <f t="shared" si="96"/>
        <v>334</v>
      </c>
      <c r="BF334">
        <f t="shared" si="108"/>
        <v>334</v>
      </c>
      <c r="BG334" t="str">
        <f t="shared" si="98"/>
        <v>$H$560</v>
      </c>
      <c r="BH334">
        <f t="shared" ca="1" si="109"/>
        <v>340</v>
      </c>
      <c r="BI334" t="str">
        <f t="shared" si="100"/>
        <v>$H$328</v>
      </c>
      <c r="BJ334">
        <f t="shared" ca="1" si="110"/>
        <v>179.3</v>
      </c>
      <c r="BK334">
        <f>ROW()</f>
        <v>334</v>
      </c>
      <c r="BL334">
        <f t="shared" si="111"/>
        <v>0</v>
      </c>
      <c r="BM334" t="b">
        <f t="shared" si="102"/>
        <v>1</v>
      </c>
      <c r="BN334">
        <f t="shared" ca="1" si="106"/>
        <v>340</v>
      </c>
      <c r="BO334">
        <f t="shared" si="103"/>
        <v>181.6</v>
      </c>
    </row>
    <row r="335" spans="1:67" x14ac:dyDescent="0.25">
      <c r="A335" t="str">
        <f t="shared" si="104"/>
        <v>20039</v>
      </c>
      <c r="B335">
        <f t="shared" si="112"/>
        <v>2003</v>
      </c>
      <c r="C335">
        <f t="shared" si="113"/>
        <v>9</v>
      </c>
      <c r="D335">
        <f t="shared" si="120"/>
        <v>330</v>
      </c>
      <c r="E335" s="64">
        <v>7231</v>
      </c>
      <c r="F335" s="64">
        <v>6199</v>
      </c>
      <c r="G335" s="2">
        <f t="shared" si="125"/>
        <v>0.78</v>
      </c>
      <c r="H335" s="63">
        <v>182.5</v>
      </c>
      <c r="J335" s="32">
        <f t="shared" si="123"/>
        <v>1.004863813229572</v>
      </c>
      <c r="K335" s="32">
        <f t="shared" si="124"/>
        <v>1.0022635408245757</v>
      </c>
      <c r="L335" s="63">
        <v>4.47</v>
      </c>
      <c r="M335" s="63">
        <v>4.6399999999999997</v>
      </c>
      <c r="N335" s="63">
        <v>4.6900000000000004</v>
      </c>
      <c r="O335"/>
      <c r="P335" s="63">
        <v>2.08</v>
      </c>
      <c r="Q335" s="63">
        <v>2.13</v>
      </c>
      <c r="R335" s="63">
        <v>2.1800000000000002</v>
      </c>
      <c r="S335"/>
      <c r="T335" s="63">
        <v>0.96</v>
      </c>
      <c r="U335" s="63">
        <v>1.81</v>
      </c>
      <c r="V335" s="63">
        <v>2.02</v>
      </c>
      <c r="X335" s="104">
        <f t="shared" si="126"/>
        <v>1.52</v>
      </c>
      <c r="Y335" s="104">
        <f t="shared" si="126"/>
        <v>1.97</v>
      </c>
      <c r="Z335" s="104">
        <f t="shared" si="126"/>
        <v>2.1</v>
      </c>
      <c r="AA335"/>
      <c r="AB335" s="104">
        <f t="shared" si="127"/>
        <v>2.9499999999999997</v>
      </c>
      <c r="AC335" s="104">
        <f t="shared" si="127"/>
        <v>2.67</v>
      </c>
      <c r="AD335" s="104">
        <f t="shared" si="127"/>
        <v>2.5900000000000003</v>
      </c>
      <c r="AF335" s="105">
        <f t="shared" si="128"/>
        <v>4.4499999999999991E-2</v>
      </c>
      <c r="AG335" s="105">
        <f t="shared" si="128"/>
        <v>4.1700000000000001E-2</v>
      </c>
      <c r="AH335" s="105">
        <f t="shared" si="128"/>
        <v>4.0899999999999999E-2</v>
      </c>
      <c r="AJ335" s="63">
        <f t="shared" si="129"/>
        <v>3.6347816898771867E-3</v>
      </c>
      <c r="AK335" s="63">
        <f t="shared" si="129"/>
        <v>3.4103013914235092E-3</v>
      </c>
      <c r="AL335" s="63">
        <f t="shared" si="129"/>
        <v>3.3460625725758586E-3</v>
      </c>
      <c r="AN335" s="106" t="str">
        <f t="shared" ca="1" si="121"/>
        <v/>
      </c>
      <c r="AP335" s="106" t="str">
        <f t="shared" ca="1" si="122"/>
        <v/>
      </c>
      <c r="AR335" t="str">
        <f t="shared" si="114"/>
        <v>20039</v>
      </c>
      <c r="AS335">
        <f t="shared" si="130"/>
        <v>330</v>
      </c>
      <c r="AT335">
        <f t="shared" ca="1" si="115"/>
        <v>7231</v>
      </c>
      <c r="AU335">
        <f t="shared" ca="1" si="116"/>
        <v>6199</v>
      </c>
      <c r="AV335">
        <f t="shared" ca="1" si="117"/>
        <v>0.78</v>
      </c>
      <c r="AW335">
        <f t="shared" ca="1" si="118"/>
        <v>182.5</v>
      </c>
      <c r="AX335">
        <f t="shared" ca="1" si="119"/>
        <v>182.5</v>
      </c>
      <c r="AY335" s="22">
        <v>37865</v>
      </c>
      <c r="AZ335">
        <v>182.5</v>
      </c>
      <c r="BA335">
        <f t="shared" ca="1" si="107"/>
        <v>0</v>
      </c>
      <c r="BC335">
        <f t="shared" si="94"/>
        <v>335</v>
      </c>
      <c r="BD335">
        <f t="shared" si="95"/>
        <v>335</v>
      </c>
      <c r="BE335">
        <f t="shared" si="96"/>
        <v>335</v>
      </c>
      <c r="BF335">
        <f t="shared" si="108"/>
        <v>335</v>
      </c>
      <c r="BG335" t="str">
        <f t="shared" si="98"/>
        <v>$H$560</v>
      </c>
      <c r="BH335">
        <f t="shared" ca="1" si="109"/>
        <v>340</v>
      </c>
      <c r="BI335" t="str">
        <f t="shared" si="100"/>
        <v>$H$329</v>
      </c>
      <c r="BJ335">
        <f t="shared" ca="1" si="110"/>
        <v>179.9</v>
      </c>
      <c r="BK335">
        <f>ROW()</f>
        <v>335</v>
      </c>
      <c r="BL335">
        <f t="shared" si="111"/>
        <v>0</v>
      </c>
      <c r="BM335" t="b">
        <f t="shared" si="102"/>
        <v>1</v>
      </c>
      <c r="BN335">
        <f t="shared" ca="1" si="106"/>
        <v>340</v>
      </c>
      <c r="BO335">
        <f t="shared" si="103"/>
        <v>182.5</v>
      </c>
    </row>
    <row r="336" spans="1:67" x14ac:dyDescent="0.25">
      <c r="A336" t="str">
        <f t="shared" si="104"/>
        <v>200310</v>
      </c>
      <c r="B336">
        <f t="shared" si="112"/>
        <v>2003</v>
      </c>
      <c r="C336">
        <f t="shared" si="113"/>
        <v>10</v>
      </c>
      <c r="D336">
        <f t="shared" si="120"/>
        <v>331</v>
      </c>
      <c r="E336" s="64">
        <v>7256</v>
      </c>
      <c r="F336" s="64">
        <v>6215</v>
      </c>
      <c r="G336" s="2">
        <f t="shared" si="125"/>
        <v>0.78</v>
      </c>
      <c r="H336" s="63">
        <v>182.6</v>
      </c>
      <c r="J336" s="32">
        <f t="shared" si="123"/>
        <v>1.0034573364679851</v>
      </c>
      <c r="K336" s="32">
        <f t="shared" si="124"/>
        <v>1.002581061461526</v>
      </c>
      <c r="L336" s="63">
        <v>4.34</v>
      </c>
      <c r="M336" s="63">
        <v>4.57</v>
      </c>
      <c r="N336" s="63">
        <v>4.6399999999999997</v>
      </c>
      <c r="O336"/>
      <c r="P336" s="63">
        <v>1.94</v>
      </c>
      <c r="Q336" s="63">
        <v>2.02</v>
      </c>
      <c r="R336" s="63">
        <v>2.11</v>
      </c>
      <c r="S336"/>
      <c r="T336" s="63">
        <v>0.77</v>
      </c>
      <c r="U336" s="63">
        <v>1.71</v>
      </c>
      <c r="V336" s="63">
        <v>1.95</v>
      </c>
      <c r="X336" s="104">
        <f t="shared" si="126"/>
        <v>1.355</v>
      </c>
      <c r="Y336" s="104">
        <f t="shared" si="126"/>
        <v>1.865</v>
      </c>
      <c r="Z336" s="104">
        <f t="shared" si="126"/>
        <v>2.0299999999999998</v>
      </c>
      <c r="AA336"/>
      <c r="AB336" s="104">
        <f t="shared" si="127"/>
        <v>2.9849999999999999</v>
      </c>
      <c r="AC336" s="104">
        <f t="shared" si="127"/>
        <v>2.7050000000000001</v>
      </c>
      <c r="AD336" s="104">
        <f t="shared" si="127"/>
        <v>2.61</v>
      </c>
      <c r="AF336" s="105">
        <f t="shared" si="128"/>
        <v>4.4849999999999994E-2</v>
      </c>
      <c r="AG336" s="105">
        <f t="shared" si="128"/>
        <v>4.2050000000000004E-2</v>
      </c>
      <c r="AH336" s="105">
        <f t="shared" si="128"/>
        <v>4.1099999999999998E-2</v>
      </c>
      <c r="AJ336" s="63">
        <f t="shared" si="129"/>
        <v>3.6628029309786481E-3</v>
      </c>
      <c r="AK336" s="63">
        <f t="shared" si="129"/>
        <v>3.4383916553357707E-3</v>
      </c>
      <c r="AL336" s="63">
        <f t="shared" si="129"/>
        <v>3.3621265190633132E-3</v>
      </c>
      <c r="AN336" s="106" t="str">
        <f t="shared" ca="1" si="121"/>
        <v/>
      </c>
      <c r="AP336" s="106" t="str">
        <f t="shared" ca="1" si="122"/>
        <v/>
      </c>
      <c r="AR336" t="str">
        <f t="shared" si="114"/>
        <v>200310</v>
      </c>
      <c r="AS336">
        <f t="shared" si="130"/>
        <v>331</v>
      </c>
      <c r="AT336">
        <f t="shared" ca="1" si="115"/>
        <v>7256</v>
      </c>
      <c r="AU336">
        <f t="shared" ca="1" si="116"/>
        <v>6215</v>
      </c>
      <c r="AV336">
        <f t="shared" ca="1" si="117"/>
        <v>0.78</v>
      </c>
      <c r="AW336">
        <f t="shared" ca="1" si="118"/>
        <v>182.6</v>
      </c>
      <c r="AX336">
        <f t="shared" ca="1" si="119"/>
        <v>182.6</v>
      </c>
      <c r="AY336" s="22">
        <v>37895</v>
      </c>
      <c r="AZ336">
        <v>182.6</v>
      </c>
      <c r="BA336">
        <f ca="1">(AZ336=AW336)*-1+1</f>
        <v>0</v>
      </c>
      <c r="BC336">
        <f t="shared" si="94"/>
        <v>336</v>
      </c>
      <c r="BD336">
        <f t="shared" si="95"/>
        <v>336</v>
      </c>
      <c r="BE336">
        <f t="shared" si="96"/>
        <v>336</v>
      </c>
      <c r="BF336">
        <f t="shared" si="108"/>
        <v>336</v>
      </c>
      <c r="BG336" t="str">
        <f t="shared" si="98"/>
        <v>$H$560</v>
      </c>
      <c r="BH336">
        <f t="shared" ca="1" si="109"/>
        <v>340</v>
      </c>
      <c r="BI336" t="str">
        <f t="shared" si="100"/>
        <v>$H$330</v>
      </c>
      <c r="BJ336">
        <f t="shared" ca="1" si="110"/>
        <v>181.2</v>
      </c>
      <c r="BK336">
        <f>ROW()</f>
        <v>336</v>
      </c>
      <c r="BL336">
        <f t="shared" si="111"/>
        <v>0</v>
      </c>
      <c r="BM336" t="b">
        <f t="shared" si="102"/>
        <v>1</v>
      </c>
      <c r="BN336">
        <f t="shared" ca="1" si="106"/>
        <v>340</v>
      </c>
      <c r="BO336">
        <f t="shared" si="103"/>
        <v>182.6</v>
      </c>
    </row>
    <row r="337" spans="1:72" x14ac:dyDescent="0.25">
      <c r="A337" t="str">
        <f t="shared" si="104"/>
        <v>200311</v>
      </c>
      <c r="B337">
        <f t="shared" si="112"/>
        <v>2003</v>
      </c>
      <c r="C337">
        <f t="shared" si="113"/>
        <v>11</v>
      </c>
      <c r="D337">
        <f t="shared" si="120"/>
        <v>332</v>
      </c>
      <c r="E337" s="64">
        <v>7256</v>
      </c>
      <c r="F337" s="64">
        <v>6231</v>
      </c>
      <c r="G337" s="2">
        <v>0.78</v>
      </c>
      <c r="H337" s="63">
        <v>182.7</v>
      </c>
      <c r="J337" s="32">
        <f t="shared" si="123"/>
        <v>1</v>
      </c>
      <c r="K337" s="32">
        <f t="shared" si="124"/>
        <v>1.0025744167337087</v>
      </c>
      <c r="L337" s="104">
        <v>5.0199999999999996</v>
      </c>
      <c r="M337" s="104">
        <v>5.05</v>
      </c>
      <c r="N337" s="104">
        <v>5.05</v>
      </c>
      <c r="P337" s="104">
        <v>2.5</v>
      </c>
      <c r="Q337" s="104">
        <v>2.44</v>
      </c>
      <c r="R337" s="104">
        <v>2.34</v>
      </c>
      <c r="T337" s="104">
        <v>1.5</v>
      </c>
      <c r="U337" s="104">
        <v>2.13</v>
      </c>
      <c r="V337" s="104">
        <v>2.17</v>
      </c>
      <c r="X337" s="104">
        <f t="shared" si="126"/>
        <v>2</v>
      </c>
      <c r="Y337" s="104">
        <f t="shared" si="126"/>
        <v>2.2850000000000001</v>
      </c>
      <c r="Z337" s="104">
        <f t="shared" si="126"/>
        <v>2.2549999999999999</v>
      </c>
      <c r="AA337"/>
      <c r="AB337" s="104">
        <f t="shared" si="127"/>
        <v>3.0199999999999996</v>
      </c>
      <c r="AC337" s="104">
        <f t="shared" si="127"/>
        <v>2.7649999999999997</v>
      </c>
      <c r="AD337" s="104">
        <f t="shared" si="127"/>
        <v>2.7949999999999999</v>
      </c>
      <c r="AF337" s="105">
        <f t="shared" si="128"/>
        <v>4.5199999999999997E-2</v>
      </c>
      <c r="AG337" s="105">
        <f t="shared" si="128"/>
        <v>4.2649999999999993E-2</v>
      </c>
      <c r="AH337" s="105">
        <f t="shared" si="128"/>
        <v>4.2950000000000002E-2</v>
      </c>
      <c r="AJ337" s="63">
        <f t="shared" si="129"/>
        <v>3.690815569153072E-3</v>
      </c>
      <c r="AK337" s="63">
        <f t="shared" si="129"/>
        <v>3.4865262783743134E-3</v>
      </c>
      <c r="AL337" s="63">
        <f t="shared" si="129"/>
        <v>3.5105840689870771E-3</v>
      </c>
      <c r="AN337" s="106" t="str">
        <f t="shared" ca="1" si="121"/>
        <v/>
      </c>
      <c r="AP337" s="106" t="str">
        <f t="shared" ca="1" si="122"/>
        <v/>
      </c>
      <c r="AR337" t="str">
        <f t="shared" si="114"/>
        <v>200311</v>
      </c>
      <c r="AS337">
        <f t="shared" si="130"/>
        <v>332</v>
      </c>
      <c r="AT337">
        <f t="shared" ca="1" si="115"/>
        <v>7256</v>
      </c>
      <c r="AU337">
        <f t="shared" ca="1" si="116"/>
        <v>6231</v>
      </c>
      <c r="AV337">
        <f t="shared" ca="1" si="117"/>
        <v>0.78</v>
      </c>
      <c r="AW337">
        <f t="shared" ca="1" si="118"/>
        <v>182.7</v>
      </c>
      <c r="AX337">
        <f t="shared" ca="1" si="119"/>
        <v>182.7</v>
      </c>
      <c r="BC337">
        <f t="shared" si="94"/>
        <v>337</v>
      </c>
      <c r="BD337">
        <f t="shared" si="95"/>
        <v>337</v>
      </c>
      <c r="BE337">
        <f t="shared" si="96"/>
        <v>337</v>
      </c>
      <c r="BF337">
        <f t="shared" si="108"/>
        <v>337</v>
      </c>
      <c r="BG337" t="str">
        <f t="shared" si="98"/>
        <v>$H$560</v>
      </c>
      <c r="BH337">
        <f ca="1">INDIRECT(BG337)</f>
        <v>340</v>
      </c>
      <c r="BI337" t="str">
        <f t="shared" si="100"/>
        <v>$H$331</v>
      </c>
      <c r="BJ337">
        <f ca="1">INDIRECT(BI337)</f>
        <v>181.5</v>
      </c>
      <c r="BK337">
        <f>ROW()</f>
        <v>337</v>
      </c>
      <c r="BL337">
        <f>BK337-BF337</f>
        <v>0</v>
      </c>
      <c r="BM337" t="b">
        <f t="shared" si="102"/>
        <v>1</v>
      </c>
      <c r="BN337">
        <f t="shared" ca="1" si="106"/>
        <v>340</v>
      </c>
      <c r="BO337">
        <f t="shared" si="103"/>
        <v>182.7</v>
      </c>
    </row>
    <row r="338" spans="1:72" x14ac:dyDescent="0.25">
      <c r="A338" t="str">
        <f t="shared" si="104"/>
        <v>200312</v>
      </c>
      <c r="B338">
        <f t="shared" si="112"/>
        <v>2003</v>
      </c>
      <c r="C338">
        <f t="shared" si="113"/>
        <v>12</v>
      </c>
      <c r="D338">
        <f t="shared" si="120"/>
        <v>333</v>
      </c>
      <c r="E338" s="64">
        <v>7256</v>
      </c>
      <c r="F338" s="64">
        <v>6248</v>
      </c>
      <c r="G338" s="2">
        <v>0.78</v>
      </c>
      <c r="H338" s="63">
        <v>183.5</v>
      </c>
      <c r="J338" s="32">
        <f t="shared" si="123"/>
        <v>1</v>
      </c>
      <c r="K338" s="32">
        <f t="shared" si="124"/>
        <v>1.002728294013802</v>
      </c>
      <c r="L338" s="63">
        <v>4.95</v>
      </c>
      <c r="M338" s="63">
        <v>5.08</v>
      </c>
      <c r="N338" s="63">
        <v>5.03</v>
      </c>
      <c r="O338"/>
      <c r="P338" s="63">
        <v>2.35</v>
      </c>
      <c r="Q338" s="63">
        <v>2.38</v>
      </c>
      <c r="R338" s="63">
        <v>2.29</v>
      </c>
      <c r="S338"/>
      <c r="T338" s="63">
        <v>1.3</v>
      </c>
      <c r="U338" s="63">
        <v>2.0499999999999998</v>
      </c>
      <c r="V338" s="63">
        <v>2.13</v>
      </c>
      <c r="X338" s="104">
        <f t="shared" ref="X338:Z339" si="131">(P338+T338)/2</f>
        <v>1.8250000000000002</v>
      </c>
      <c r="Y338" s="104">
        <f t="shared" si="131"/>
        <v>2.2149999999999999</v>
      </c>
      <c r="Z338" s="104">
        <f t="shared" si="131"/>
        <v>2.21</v>
      </c>
      <c r="AA338"/>
      <c r="AB338" s="104">
        <f t="shared" ref="AB338:AD339" si="132">L338-X338</f>
        <v>3.125</v>
      </c>
      <c r="AC338" s="104">
        <f t="shared" si="132"/>
        <v>2.8650000000000002</v>
      </c>
      <c r="AD338" s="104">
        <f t="shared" si="132"/>
        <v>2.8200000000000003</v>
      </c>
      <c r="AF338" s="105">
        <f t="shared" ref="AF338:AH339" si="133">(AB338+1.5)/100</f>
        <v>4.6249999999999999E-2</v>
      </c>
      <c r="AG338" s="105">
        <f t="shared" si="133"/>
        <v>4.3650000000000001E-2</v>
      </c>
      <c r="AH338" s="105">
        <f t="shared" si="133"/>
        <v>4.3200000000000002E-2</v>
      </c>
      <c r="AJ338" s="63">
        <f t="shared" ref="AJ338:AL339" si="134">(1+AF338)^(1/12)-1</f>
        <v>3.7748019212942019E-3</v>
      </c>
      <c r="AK338" s="63">
        <f t="shared" si="134"/>
        <v>3.5666942541034974E-3</v>
      </c>
      <c r="AL338" s="63">
        <f t="shared" si="134"/>
        <v>3.5306273826369861E-3</v>
      </c>
      <c r="AN338" s="106" t="str">
        <f ca="1">IF(AND(AT338=0,AT337&gt;0),DATE(B338,C338-1,1),"")</f>
        <v/>
      </c>
      <c r="AP338" s="106" t="str">
        <f ca="1">IF(AND(AU338=0,AU337&gt;0),DATE(B338,C338-1,1),"")</f>
        <v/>
      </c>
      <c r="AR338" t="str">
        <f t="shared" si="114"/>
        <v>200312</v>
      </c>
      <c r="AS338">
        <f t="shared" si="130"/>
        <v>333</v>
      </c>
      <c r="AT338">
        <f t="shared" ca="1" si="115"/>
        <v>7256</v>
      </c>
      <c r="AU338">
        <f t="shared" ca="1" si="116"/>
        <v>6248</v>
      </c>
      <c r="AV338">
        <f t="shared" ca="1" si="117"/>
        <v>0.78</v>
      </c>
      <c r="AW338">
        <f t="shared" ca="1" si="118"/>
        <v>183.5</v>
      </c>
      <c r="AX338">
        <f t="shared" ca="1" si="119"/>
        <v>183.5</v>
      </c>
      <c r="BC338">
        <f t="shared" si="94"/>
        <v>338</v>
      </c>
      <c r="BD338">
        <f t="shared" si="95"/>
        <v>338</v>
      </c>
      <c r="BE338">
        <f t="shared" si="96"/>
        <v>338</v>
      </c>
      <c r="BF338">
        <f t="shared" si="108"/>
        <v>338</v>
      </c>
      <c r="BG338" t="str">
        <f t="shared" si="98"/>
        <v>$H$560</v>
      </c>
      <c r="BH338">
        <f t="shared" ref="BH338:BH401" ca="1" si="135">INDIRECT(BG338)</f>
        <v>340</v>
      </c>
      <c r="BI338" t="str">
        <f t="shared" si="100"/>
        <v>$H$332</v>
      </c>
      <c r="BJ338">
        <f t="shared" ref="BJ338:BJ401" ca="1" si="136">INDIRECT(BI338)</f>
        <v>181.3</v>
      </c>
      <c r="BK338">
        <f>ROW()</f>
        <v>338</v>
      </c>
      <c r="BL338">
        <f t="shared" ref="BL338:BL355" si="137">BK338-BF338</f>
        <v>0</v>
      </c>
      <c r="BM338" t="b">
        <f t="shared" si="102"/>
        <v>1</v>
      </c>
      <c r="BN338">
        <f t="shared" ca="1" si="106"/>
        <v>340</v>
      </c>
      <c r="BO338">
        <f t="shared" si="103"/>
        <v>183.5</v>
      </c>
      <c r="BP338">
        <f ca="1">INDIRECT(ADDRESS(BF$2,H$3))</f>
        <v>340</v>
      </c>
      <c r="BQ338">
        <f ca="1">INDIRECT(ADDRESS($BF338-$BJ$3,H$3))</f>
        <v>181.3</v>
      </c>
      <c r="BR338">
        <f ca="1">BP338*BP338/BQ338</f>
        <v>637.61720904578044</v>
      </c>
      <c r="BT338">
        <f ca="1">INDIRECT(ADDRESS(BF$2,H$3))*(INDIRECT(ADDRESS(BF$2,H$3))/INDIRECT(ADDRESS($BF338-$BJ$3,H$3)))^((ROW()-BF338)/$BJ$3)*((ROW()-BF338-1)&lt;BM$3)</f>
        <v>340</v>
      </c>
    </row>
    <row r="339" spans="1:72" x14ac:dyDescent="0.25">
      <c r="A339" t="str">
        <f t="shared" si="104"/>
        <v>20041</v>
      </c>
      <c r="B339">
        <f t="shared" si="112"/>
        <v>2004</v>
      </c>
      <c r="C339">
        <f t="shared" si="113"/>
        <v>1</v>
      </c>
      <c r="D339">
        <f t="shared" si="120"/>
        <v>334</v>
      </c>
      <c r="E339" s="64">
        <v>7474</v>
      </c>
      <c r="F339" s="64">
        <v>6266</v>
      </c>
      <c r="G339" s="2">
        <v>0.78</v>
      </c>
      <c r="H339" s="63">
        <v>183.1</v>
      </c>
      <c r="J339" s="32">
        <f t="shared" si="123"/>
        <v>1.0300441014332966</v>
      </c>
      <c r="K339" s="32">
        <f t="shared" si="124"/>
        <v>1.0028809218950063</v>
      </c>
      <c r="L339" s="63">
        <v>4.7</v>
      </c>
      <c r="M339" s="63">
        <v>4.8499999999999996</v>
      </c>
      <c r="N339" s="63">
        <v>4.84</v>
      </c>
      <c r="O339"/>
      <c r="P339" s="63">
        <v>1.92</v>
      </c>
      <c r="Q339" s="63">
        <v>2.1</v>
      </c>
      <c r="R339" s="63">
        <v>2.0699999999999998</v>
      </c>
      <c r="S339"/>
      <c r="T339" s="63">
        <v>0.85</v>
      </c>
      <c r="U339" s="63">
        <v>1.78</v>
      </c>
      <c r="V339" s="63">
        <v>1.91</v>
      </c>
      <c r="X339" s="104">
        <f t="shared" si="131"/>
        <v>1.385</v>
      </c>
      <c r="Y339" s="104">
        <f t="shared" si="131"/>
        <v>1.94</v>
      </c>
      <c r="Z339" s="104">
        <f t="shared" si="131"/>
        <v>1.9899999999999998</v>
      </c>
      <c r="AA339"/>
      <c r="AB339" s="104">
        <f t="shared" si="132"/>
        <v>3.3150000000000004</v>
      </c>
      <c r="AC339" s="104">
        <f t="shared" si="132"/>
        <v>2.9099999999999997</v>
      </c>
      <c r="AD339" s="104">
        <f t="shared" si="132"/>
        <v>2.85</v>
      </c>
      <c r="AF339" s="105">
        <f t="shared" si="133"/>
        <v>4.8150000000000005E-2</v>
      </c>
      <c r="AG339" s="105">
        <f t="shared" si="133"/>
        <v>4.41E-2</v>
      </c>
      <c r="AH339" s="105">
        <f t="shared" si="133"/>
        <v>4.3499999999999997E-2</v>
      </c>
      <c r="AJ339" s="63">
        <f t="shared" si="134"/>
        <v>3.9265810174065052E-3</v>
      </c>
      <c r="AK339" s="63">
        <f t="shared" si="134"/>
        <v>3.6027468730472911E-3</v>
      </c>
      <c r="AL339" s="63">
        <f t="shared" si="134"/>
        <v>3.5546735478100278E-3</v>
      </c>
      <c r="AN339" s="106" t="str">
        <f t="shared" ref="AN339:AN402" ca="1" si="138">IF(AND(AT339=0,AT338&gt;0),DATE(B339,C339-1,1),"")</f>
        <v/>
      </c>
      <c r="AP339" s="106" t="str">
        <f t="shared" ref="AP339:AP402" ca="1" si="139">IF(AND(AU339=0,AU338&gt;0),DATE(B339,C339-1,1),"")</f>
        <v/>
      </c>
      <c r="AR339" t="str">
        <f t="shared" si="114"/>
        <v>20041</v>
      </c>
      <c r="AS339">
        <f t="shared" si="130"/>
        <v>334</v>
      </c>
      <c r="AT339">
        <f t="shared" ca="1" si="115"/>
        <v>7474</v>
      </c>
      <c r="AU339">
        <f t="shared" ca="1" si="116"/>
        <v>6266</v>
      </c>
      <c r="AV339">
        <f t="shared" ca="1" si="117"/>
        <v>0.78</v>
      </c>
      <c r="AW339">
        <f t="shared" ca="1" si="118"/>
        <v>183.1</v>
      </c>
      <c r="AX339">
        <f t="shared" ca="1" si="119"/>
        <v>183.1</v>
      </c>
      <c r="BC339">
        <f t="shared" si="94"/>
        <v>339</v>
      </c>
      <c r="BD339">
        <f t="shared" si="95"/>
        <v>339</v>
      </c>
      <c r="BE339">
        <f t="shared" si="96"/>
        <v>339</v>
      </c>
      <c r="BF339">
        <f t="shared" si="108"/>
        <v>339</v>
      </c>
      <c r="BG339" t="str">
        <f t="shared" si="98"/>
        <v>$H$560</v>
      </c>
      <c r="BH339">
        <f t="shared" ca="1" si="135"/>
        <v>340</v>
      </c>
      <c r="BI339" t="str">
        <f t="shared" si="100"/>
        <v>$H$333</v>
      </c>
      <c r="BJ339">
        <f t="shared" ca="1" si="136"/>
        <v>181.3</v>
      </c>
      <c r="BK339">
        <f>ROW()</f>
        <v>339</v>
      </c>
      <c r="BL339">
        <f t="shared" si="137"/>
        <v>0</v>
      </c>
      <c r="BM339" t="b">
        <f t="shared" si="102"/>
        <v>1</v>
      </c>
      <c r="BN339">
        <f t="shared" ca="1" si="106"/>
        <v>340</v>
      </c>
      <c r="BO339">
        <f t="shared" si="103"/>
        <v>183.1</v>
      </c>
      <c r="BT339">
        <f ca="1">INDIRECT(ADDRESS(BF$2,H$3))*(INDIRECT(ADDRESS(BF$2,H$3))/INDIRECT(ADDRESS($BF339-$BJ$3,H$3)))^((ROW()-BF339)/$BJ$3)*((ROW()-BF339-1)&lt;BM$3)</f>
        <v>340</v>
      </c>
    </row>
    <row r="340" spans="1:72" x14ac:dyDescent="0.25">
      <c r="A340" t="str">
        <f t="shared" si="104"/>
        <v>20042</v>
      </c>
      <c r="B340">
        <f t="shared" si="112"/>
        <v>2004</v>
      </c>
      <c r="C340">
        <f t="shared" si="113"/>
        <v>2</v>
      </c>
      <c r="D340">
        <f t="shared" si="120"/>
        <v>335</v>
      </c>
      <c r="E340" s="64">
        <v>7333</v>
      </c>
      <c r="F340" s="64">
        <v>6283</v>
      </c>
      <c r="G340" s="2">
        <v>0.78</v>
      </c>
      <c r="H340" s="63">
        <v>183.8</v>
      </c>
      <c r="J340" s="32">
        <f t="shared" si="123"/>
        <v>0.98113459994648111</v>
      </c>
      <c r="K340" s="32">
        <f t="shared" si="124"/>
        <v>1.0027130545802745</v>
      </c>
      <c r="L340" s="63">
        <v>4.7699999999999996</v>
      </c>
      <c r="M340" s="63">
        <v>4.8899999999999997</v>
      </c>
      <c r="N340" s="63">
        <v>4.8600000000000003</v>
      </c>
      <c r="O340"/>
      <c r="P340" s="63">
        <v>2.1800000000000002</v>
      </c>
      <c r="Q340" s="63">
        <v>2.2200000000000002</v>
      </c>
      <c r="R340" s="63">
        <v>2.06</v>
      </c>
      <c r="S340"/>
      <c r="T340" s="63">
        <v>1.08</v>
      </c>
      <c r="U340" s="63">
        <v>1.89</v>
      </c>
      <c r="V340" s="63">
        <v>1.89</v>
      </c>
      <c r="X340" s="104">
        <f t="shared" ref="X340:Z341" si="140">(P340+T340)/2</f>
        <v>1.6300000000000001</v>
      </c>
      <c r="Y340" s="104">
        <f t="shared" si="140"/>
        <v>2.0550000000000002</v>
      </c>
      <c r="Z340" s="104">
        <f t="shared" si="140"/>
        <v>1.9750000000000001</v>
      </c>
      <c r="AA340"/>
      <c r="AB340" s="104">
        <f t="shared" ref="AB340:AD341" si="141">L340-X340</f>
        <v>3.1399999999999997</v>
      </c>
      <c r="AC340" s="104">
        <f t="shared" si="141"/>
        <v>2.8349999999999995</v>
      </c>
      <c r="AD340" s="104">
        <f t="shared" si="141"/>
        <v>2.8850000000000002</v>
      </c>
      <c r="AF340" s="105">
        <f t="shared" ref="AF340:AH341" si="142">(AB340+1.5)/100</f>
        <v>4.6399999999999997E-2</v>
      </c>
      <c r="AG340" s="105">
        <f t="shared" si="142"/>
        <v>4.3349999999999993E-2</v>
      </c>
      <c r="AH340" s="105">
        <f t="shared" si="142"/>
        <v>4.385E-2</v>
      </c>
      <c r="AJ340" s="63">
        <f t="shared" ref="AJ340:AL341" si="143">(1+AF340)^(1/12)-1</f>
        <v>3.7867936638156241E-3</v>
      </c>
      <c r="AK340" s="63">
        <f t="shared" si="143"/>
        <v>3.5426512574667779E-3</v>
      </c>
      <c r="AL340" s="63">
        <f t="shared" si="143"/>
        <v>3.5827193991713191E-3</v>
      </c>
      <c r="AN340" s="106" t="str">
        <f t="shared" ca="1" si="138"/>
        <v/>
      </c>
      <c r="AP340" s="106" t="str">
        <f t="shared" ca="1" si="139"/>
        <v/>
      </c>
      <c r="AR340" t="str">
        <f t="shared" si="114"/>
        <v>20042</v>
      </c>
      <c r="AS340">
        <f t="shared" si="130"/>
        <v>335</v>
      </c>
      <c r="AT340">
        <f t="shared" ca="1" si="115"/>
        <v>7333</v>
      </c>
      <c r="AU340">
        <f t="shared" ca="1" si="116"/>
        <v>6283</v>
      </c>
      <c r="AV340">
        <f t="shared" ca="1" si="117"/>
        <v>0.78</v>
      </c>
      <c r="AW340">
        <f t="shared" ca="1" si="118"/>
        <v>183.8</v>
      </c>
      <c r="AX340">
        <f t="shared" ca="1" si="119"/>
        <v>183.8</v>
      </c>
      <c r="BC340">
        <f t="shared" si="94"/>
        <v>340</v>
      </c>
      <c r="BD340">
        <f t="shared" si="95"/>
        <v>340</v>
      </c>
      <c r="BE340">
        <f t="shared" si="96"/>
        <v>340</v>
      </c>
      <c r="BF340">
        <f t="shared" si="108"/>
        <v>340</v>
      </c>
      <c r="BG340" t="str">
        <f t="shared" si="98"/>
        <v>$H$560</v>
      </c>
      <c r="BH340">
        <f t="shared" ca="1" si="135"/>
        <v>340</v>
      </c>
      <c r="BI340" t="str">
        <f t="shared" si="100"/>
        <v>$H$334</v>
      </c>
      <c r="BJ340">
        <f t="shared" ca="1" si="136"/>
        <v>181.6</v>
      </c>
      <c r="BK340">
        <f>ROW()</f>
        <v>340</v>
      </c>
      <c r="BL340">
        <f t="shared" si="137"/>
        <v>0</v>
      </c>
      <c r="BM340" t="b">
        <f t="shared" si="102"/>
        <v>1</v>
      </c>
      <c r="BN340">
        <f t="shared" ca="1" si="106"/>
        <v>340</v>
      </c>
      <c r="BO340">
        <f t="shared" si="103"/>
        <v>183.8</v>
      </c>
    </row>
    <row r="341" spans="1:72" x14ac:dyDescent="0.25">
      <c r="A341" t="str">
        <f t="shared" si="104"/>
        <v>20043</v>
      </c>
      <c r="B341">
        <f t="shared" si="112"/>
        <v>2004</v>
      </c>
      <c r="C341">
        <f t="shared" si="113"/>
        <v>3</v>
      </c>
      <c r="D341">
        <f t="shared" si="120"/>
        <v>336</v>
      </c>
      <c r="E341" s="64">
        <v>7436</v>
      </c>
      <c r="F341" s="64">
        <v>6300</v>
      </c>
      <c r="G341" s="2">
        <v>0.78</v>
      </c>
      <c r="H341" s="63">
        <v>184.6</v>
      </c>
      <c r="J341" s="32">
        <f t="shared" si="123"/>
        <v>1.0140460930042274</v>
      </c>
      <c r="K341" s="32">
        <f t="shared" si="124"/>
        <v>1.0027057138309725</v>
      </c>
      <c r="L341" s="63">
        <v>4.67</v>
      </c>
      <c r="M341" s="63">
        <v>4.79</v>
      </c>
      <c r="N341" s="63">
        <v>4.78</v>
      </c>
      <c r="O341"/>
      <c r="P341" s="63">
        <v>1.99</v>
      </c>
      <c r="Q341" s="63">
        <v>2.08</v>
      </c>
      <c r="R341" s="63">
        <v>1.96</v>
      </c>
      <c r="S341"/>
      <c r="T341" s="63">
        <v>0.83</v>
      </c>
      <c r="U341" s="63">
        <v>1.75</v>
      </c>
      <c r="V341" s="63">
        <v>1.8</v>
      </c>
      <c r="X341" s="104">
        <f t="shared" si="140"/>
        <v>1.41</v>
      </c>
      <c r="Y341" s="104">
        <f t="shared" si="140"/>
        <v>1.915</v>
      </c>
      <c r="Z341" s="104">
        <f t="shared" si="140"/>
        <v>1.88</v>
      </c>
      <c r="AA341"/>
      <c r="AB341" s="104">
        <f t="shared" si="141"/>
        <v>3.26</v>
      </c>
      <c r="AC341" s="104">
        <f t="shared" si="141"/>
        <v>2.875</v>
      </c>
      <c r="AD341" s="104">
        <f t="shared" si="141"/>
        <v>2.9000000000000004</v>
      </c>
      <c r="AF341" s="105">
        <f t="shared" si="142"/>
        <v>4.7599999999999996E-2</v>
      </c>
      <c r="AG341" s="105">
        <f t="shared" si="142"/>
        <v>4.3749999999999997E-2</v>
      </c>
      <c r="AH341" s="105">
        <f t="shared" si="142"/>
        <v>4.4000000000000004E-2</v>
      </c>
      <c r="AJ341" s="63">
        <f t="shared" si="143"/>
        <v>3.8826709170549645E-3</v>
      </c>
      <c r="AK341" s="63">
        <f t="shared" si="143"/>
        <v>3.5747071784870688E-3</v>
      </c>
      <c r="AL341" s="63">
        <f t="shared" si="143"/>
        <v>3.5947364110451296E-3</v>
      </c>
      <c r="AN341" s="106" t="str">
        <f t="shared" ca="1" si="138"/>
        <v/>
      </c>
      <c r="AP341" s="106" t="str">
        <f t="shared" ca="1" si="139"/>
        <v/>
      </c>
      <c r="AR341" t="str">
        <f t="shared" si="114"/>
        <v>20043</v>
      </c>
      <c r="AS341">
        <f t="shared" si="130"/>
        <v>336</v>
      </c>
      <c r="AT341">
        <f t="shared" ca="1" si="115"/>
        <v>7436</v>
      </c>
      <c r="AU341">
        <f t="shared" ca="1" si="116"/>
        <v>6300</v>
      </c>
      <c r="AV341">
        <f t="shared" ca="1" si="117"/>
        <v>0.78</v>
      </c>
      <c r="AW341">
        <f t="shared" ca="1" si="118"/>
        <v>184.6</v>
      </c>
      <c r="AX341">
        <f t="shared" ca="1" si="119"/>
        <v>184.6</v>
      </c>
      <c r="AY341">
        <f>ROUND(AY342,1)</f>
        <v>184.6</v>
      </c>
      <c r="BA341">
        <f t="shared" ref="BA341:BA346" si="144">ROUND(IF(H341&gt;0,H341,IF(H340&gt;0,(H340/H334)^(1/6)*H340,IF(H339&gt;0,(H339/H333)^(2/6)*H339,IF(H338&gt;0,(H338/H332)^(3/6)*H338,IF(H337&gt;0,(H337/H331)^(4/6),IF(H336&gt;0,(H336/H330)^(5/6),IF(H335&gt;0,(H335/H329)^(6/6),0))))))),1)</f>
        <v>184.6</v>
      </c>
      <c r="BC341">
        <f t="shared" si="94"/>
        <v>341</v>
      </c>
      <c r="BD341">
        <f t="shared" si="95"/>
        <v>341</v>
      </c>
      <c r="BE341">
        <f t="shared" si="96"/>
        <v>341</v>
      </c>
      <c r="BF341">
        <f t="shared" si="108"/>
        <v>341</v>
      </c>
      <c r="BG341" t="str">
        <f t="shared" si="98"/>
        <v>$H$560</v>
      </c>
      <c r="BH341">
        <f t="shared" ca="1" si="135"/>
        <v>340</v>
      </c>
      <c r="BI341" t="str">
        <f t="shared" si="100"/>
        <v>$H$335</v>
      </c>
      <c r="BJ341">
        <f t="shared" ca="1" si="136"/>
        <v>182.5</v>
      </c>
      <c r="BK341">
        <f>ROW()</f>
        <v>341</v>
      </c>
      <c r="BL341">
        <f t="shared" si="137"/>
        <v>0</v>
      </c>
      <c r="BM341" t="b">
        <f t="shared" si="102"/>
        <v>1</v>
      </c>
      <c r="BN341">
        <f t="shared" ca="1" si="106"/>
        <v>340</v>
      </c>
      <c r="BO341">
        <f t="shared" si="103"/>
        <v>184.6</v>
      </c>
    </row>
    <row r="342" spans="1:72" x14ac:dyDescent="0.25">
      <c r="A342" t="str">
        <f t="shared" si="104"/>
        <v>20044</v>
      </c>
      <c r="B342">
        <f t="shared" si="112"/>
        <v>2004</v>
      </c>
      <c r="C342">
        <f t="shared" si="113"/>
        <v>4</v>
      </c>
      <c r="D342">
        <f t="shared" si="120"/>
        <v>337</v>
      </c>
      <c r="E342" s="64">
        <v>7436</v>
      </c>
      <c r="F342" s="64">
        <v>6316</v>
      </c>
      <c r="G342" s="2">
        <v>0.78</v>
      </c>
      <c r="H342" s="63">
        <v>185.7</v>
      </c>
      <c r="J342" s="32">
        <f t="shared" si="123"/>
        <v>1</v>
      </c>
      <c r="K342" s="32">
        <f t="shared" si="124"/>
        <v>1.0025396825396826</v>
      </c>
      <c r="L342" s="63">
        <v>4.67</v>
      </c>
      <c r="M342" s="63">
        <v>4.76</v>
      </c>
      <c r="N342" s="63">
        <v>4.75</v>
      </c>
      <c r="O342"/>
      <c r="P342" s="63">
        <v>1.92</v>
      </c>
      <c r="Q342" s="63">
        <v>1.99</v>
      </c>
      <c r="R342" s="63">
        <v>1.85</v>
      </c>
      <c r="S342"/>
      <c r="T342" s="63">
        <v>0.73</v>
      </c>
      <c r="U342" s="63">
        <v>1.66</v>
      </c>
      <c r="V342" s="63">
        <v>1.69</v>
      </c>
      <c r="X342" s="104">
        <f t="shared" ref="X342:Z343" si="145">(P342+T342)/2</f>
        <v>1.325</v>
      </c>
      <c r="Y342" s="104">
        <f t="shared" si="145"/>
        <v>1.825</v>
      </c>
      <c r="Z342" s="104">
        <f t="shared" si="145"/>
        <v>1.77</v>
      </c>
      <c r="AA342"/>
      <c r="AB342" s="104">
        <f t="shared" ref="AB342:AD343" si="146">L342-X342</f>
        <v>3.3449999999999998</v>
      </c>
      <c r="AC342" s="104">
        <f t="shared" si="146"/>
        <v>2.9349999999999996</v>
      </c>
      <c r="AD342" s="104">
        <f t="shared" si="146"/>
        <v>2.98</v>
      </c>
      <c r="AF342" s="105">
        <f t="shared" ref="AF342:AH343" si="147">(AB342+1.5)/100</f>
        <v>4.845E-2</v>
      </c>
      <c r="AG342" s="105">
        <f t="shared" si="147"/>
        <v>4.4349999999999994E-2</v>
      </c>
      <c r="AH342" s="105">
        <f t="shared" si="147"/>
        <v>4.4800000000000006E-2</v>
      </c>
      <c r="AJ342" s="63">
        <f t="shared" ref="AJ342:AL343" si="148">(1+AF342)^(1/12)-1</f>
        <v>3.9505230797658442E-3</v>
      </c>
      <c r="AK342" s="63">
        <f t="shared" si="148"/>
        <v>3.6227699516298006E-3</v>
      </c>
      <c r="AL342" s="63">
        <f t="shared" si="148"/>
        <v>3.6588004233741866E-3</v>
      </c>
      <c r="AN342" s="106" t="str">
        <f t="shared" ca="1" si="138"/>
        <v/>
      </c>
      <c r="AP342" s="106" t="str">
        <f t="shared" ca="1" si="139"/>
        <v/>
      </c>
      <c r="AR342" t="str">
        <f t="shared" si="114"/>
        <v>20044</v>
      </c>
      <c r="AS342">
        <f t="shared" si="130"/>
        <v>337</v>
      </c>
      <c r="AT342">
        <f t="shared" ca="1" si="115"/>
        <v>7436</v>
      </c>
      <c r="AU342">
        <f t="shared" ca="1" si="116"/>
        <v>6316</v>
      </c>
      <c r="AV342">
        <f t="shared" ca="1" si="117"/>
        <v>0.78</v>
      </c>
      <c r="AW342" s="112">
        <f t="shared" ca="1" si="118"/>
        <v>185.7</v>
      </c>
      <c r="AX342">
        <f t="shared" ca="1" si="119"/>
        <v>185.7</v>
      </c>
      <c r="AY342">
        <f>IF(H341&gt;0,H341,AY343)</f>
        <v>184.6</v>
      </c>
      <c r="BA342">
        <f t="shared" si="144"/>
        <v>185.7</v>
      </c>
      <c r="BC342">
        <f t="shared" si="94"/>
        <v>342</v>
      </c>
      <c r="BD342">
        <f t="shared" si="95"/>
        <v>342</v>
      </c>
      <c r="BE342">
        <f t="shared" si="96"/>
        <v>342</v>
      </c>
      <c r="BF342">
        <f t="shared" si="108"/>
        <v>342</v>
      </c>
      <c r="BG342" t="str">
        <f t="shared" si="98"/>
        <v>$H$560</v>
      </c>
      <c r="BH342">
        <f t="shared" ca="1" si="135"/>
        <v>340</v>
      </c>
      <c r="BI342" t="str">
        <f t="shared" si="100"/>
        <v>$H$336</v>
      </c>
      <c r="BJ342">
        <f t="shared" ca="1" si="136"/>
        <v>182.6</v>
      </c>
      <c r="BK342">
        <f>ROW()</f>
        <v>342</v>
      </c>
      <c r="BL342">
        <f t="shared" si="137"/>
        <v>0</v>
      </c>
      <c r="BM342" t="b">
        <f t="shared" si="102"/>
        <v>1</v>
      </c>
      <c r="BN342">
        <f t="shared" ca="1" si="106"/>
        <v>340</v>
      </c>
      <c r="BO342">
        <f t="shared" si="103"/>
        <v>185.7</v>
      </c>
    </row>
    <row r="343" spans="1:72" x14ac:dyDescent="0.25">
      <c r="A343" t="str">
        <f t="shared" si="104"/>
        <v>20045</v>
      </c>
      <c r="B343">
        <f t="shared" si="112"/>
        <v>2004</v>
      </c>
      <c r="C343">
        <f t="shared" si="113"/>
        <v>5</v>
      </c>
      <c r="D343">
        <f t="shared" si="120"/>
        <v>338</v>
      </c>
      <c r="E343" s="64">
        <v>7436</v>
      </c>
      <c r="F343" s="64">
        <v>6333</v>
      </c>
      <c r="G343" s="2">
        <v>0.78</v>
      </c>
      <c r="H343" s="63">
        <v>186.5</v>
      </c>
      <c r="J343" s="32">
        <f t="shared" si="123"/>
        <v>1</v>
      </c>
      <c r="K343" s="32">
        <f t="shared" si="124"/>
        <v>1.0026915769474352</v>
      </c>
      <c r="L343" s="63">
        <v>4.88</v>
      </c>
      <c r="M343" s="63">
        <v>4.9800000000000004</v>
      </c>
      <c r="N343" s="63">
        <v>4.95</v>
      </c>
      <c r="O343"/>
      <c r="P343" s="63">
        <v>2.2599999999999998</v>
      </c>
      <c r="Q343" s="63">
        <v>2.1800000000000002</v>
      </c>
      <c r="R343" s="63">
        <v>1.96</v>
      </c>
      <c r="S343"/>
      <c r="T343" s="63">
        <v>1.03</v>
      </c>
      <c r="U343" s="63">
        <v>1.66</v>
      </c>
      <c r="V343" s="63">
        <v>1.69</v>
      </c>
      <c r="X343" s="104">
        <f t="shared" si="145"/>
        <v>1.645</v>
      </c>
      <c r="Y343" s="104">
        <f t="shared" si="145"/>
        <v>1.92</v>
      </c>
      <c r="Z343" s="104">
        <f t="shared" si="145"/>
        <v>1.825</v>
      </c>
      <c r="AA343"/>
      <c r="AB343" s="104">
        <f t="shared" si="146"/>
        <v>3.2349999999999999</v>
      </c>
      <c r="AC343" s="104">
        <f t="shared" si="146"/>
        <v>3.0600000000000005</v>
      </c>
      <c r="AD343" s="104">
        <f t="shared" si="146"/>
        <v>3.125</v>
      </c>
      <c r="AF343" s="105">
        <f t="shared" si="147"/>
        <v>4.7349999999999996E-2</v>
      </c>
      <c r="AG343" s="105">
        <f t="shared" si="147"/>
        <v>4.5600000000000002E-2</v>
      </c>
      <c r="AH343" s="105">
        <f t="shared" si="147"/>
        <v>4.6249999999999999E-2</v>
      </c>
      <c r="AJ343" s="63">
        <f t="shared" si="148"/>
        <v>3.8627047943036175E-3</v>
      </c>
      <c r="AK343" s="63">
        <f t="shared" si="148"/>
        <v>3.7228194856664398E-3</v>
      </c>
      <c r="AL343" s="63">
        <f t="shared" si="148"/>
        <v>3.7748019212942019E-3</v>
      </c>
      <c r="AN343" s="300">
        <f>(1+AL343)^12</f>
        <v>1.046249999999999</v>
      </c>
      <c r="AP343" s="106" t="str">
        <f t="shared" ca="1" si="139"/>
        <v/>
      </c>
      <c r="AR343" t="str">
        <f t="shared" si="114"/>
        <v>20045</v>
      </c>
      <c r="AS343">
        <f t="shared" si="130"/>
        <v>338</v>
      </c>
      <c r="AT343">
        <f t="shared" ca="1" si="115"/>
        <v>7436</v>
      </c>
      <c r="AU343">
        <f t="shared" ca="1" si="116"/>
        <v>6333</v>
      </c>
      <c r="AV343">
        <f t="shared" ca="1" si="117"/>
        <v>0.78</v>
      </c>
      <c r="AW343">
        <f t="shared" ca="1" si="118"/>
        <v>186.5</v>
      </c>
      <c r="AX343">
        <f t="shared" ca="1" si="119"/>
        <v>186.5</v>
      </c>
      <c r="AY343">
        <f>IF(H340&gt;0,(H340/H334)^(1/6)*H340,AY344)</f>
        <v>184.1692491600493</v>
      </c>
      <c r="BA343">
        <f t="shared" si="144"/>
        <v>186.5</v>
      </c>
      <c r="BC343">
        <f t="shared" si="94"/>
        <v>343</v>
      </c>
      <c r="BD343">
        <f t="shared" si="95"/>
        <v>343</v>
      </c>
      <c r="BE343">
        <f t="shared" si="96"/>
        <v>343</v>
      </c>
      <c r="BF343">
        <f t="shared" si="108"/>
        <v>343</v>
      </c>
      <c r="BG343" t="str">
        <f t="shared" si="98"/>
        <v>$H$560</v>
      </c>
      <c r="BH343">
        <f t="shared" ca="1" si="135"/>
        <v>340</v>
      </c>
      <c r="BI343" t="str">
        <f t="shared" si="100"/>
        <v>$H$337</v>
      </c>
      <c r="BJ343">
        <f t="shared" ca="1" si="136"/>
        <v>182.7</v>
      </c>
      <c r="BK343">
        <f>ROW()</f>
        <v>343</v>
      </c>
      <c r="BL343">
        <f t="shared" si="137"/>
        <v>0</v>
      </c>
      <c r="BM343" t="b">
        <f t="shared" si="102"/>
        <v>1</v>
      </c>
      <c r="BN343">
        <f t="shared" ca="1" si="106"/>
        <v>340</v>
      </c>
      <c r="BO343">
        <f t="shared" si="103"/>
        <v>186.5</v>
      </c>
    </row>
    <row r="344" spans="1:72" x14ac:dyDescent="0.25">
      <c r="A344" t="str">
        <f t="shared" si="104"/>
        <v>20046</v>
      </c>
      <c r="B344">
        <f t="shared" si="112"/>
        <v>2004</v>
      </c>
      <c r="C344">
        <f t="shared" si="113"/>
        <v>6</v>
      </c>
      <c r="D344">
        <f t="shared" si="120"/>
        <v>339</v>
      </c>
      <c r="E344" s="64">
        <v>7468</v>
      </c>
      <c r="F344" s="64">
        <v>6351</v>
      </c>
      <c r="G344" s="2">
        <v>0.78</v>
      </c>
      <c r="H344" s="63">
        <v>186.8</v>
      </c>
      <c r="J344" s="32">
        <f t="shared" si="123"/>
        <v>1.0043033889187736</v>
      </c>
      <c r="K344" s="32">
        <f t="shared" si="124"/>
        <v>1.0028422548555187</v>
      </c>
      <c r="L344" s="104">
        <v>5.2</v>
      </c>
      <c r="M344" s="63">
        <v>5.21</v>
      </c>
      <c r="N344" s="63">
        <v>5.13</v>
      </c>
      <c r="O344"/>
      <c r="P344" s="63">
        <v>2.52</v>
      </c>
      <c r="Q344" s="104">
        <v>2.2999999999999998</v>
      </c>
      <c r="R344" s="63">
        <v>2.02</v>
      </c>
      <c r="S344"/>
      <c r="T344" s="63">
        <v>1.77</v>
      </c>
      <c r="U344" s="63">
        <v>1.99</v>
      </c>
      <c r="V344" s="63">
        <v>1.86</v>
      </c>
      <c r="X344" s="104">
        <f>(P344+T344)/2</f>
        <v>2.145</v>
      </c>
      <c r="Y344" s="104">
        <f>(Q344+U344)/2</f>
        <v>2.145</v>
      </c>
      <c r="Z344" s="104">
        <f>(R344+V344)/2</f>
        <v>1.94</v>
      </c>
      <c r="AA344"/>
      <c r="AB344" s="104">
        <f>L344-X344</f>
        <v>3.0550000000000002</v>
      </c>
      <c r="AC344" s="104">
        <f>M344-Y344</f>
        <v>3.0649999999999999</v>
      </c>
      <c r="AD344" s="104">
        <f>N344-Z344</f>
        <v>3.19</v>
      </c>
      <c r="AF344" s="105">
        <f>(AB344+1.5)/100</f>
        <v>4.555E-2</v>
      </c>
      <c r="AG344" s="105">
        <f>(AC344+1.5)/100</f>
        <v>4.5649999999999996E-2</v>
      </c>
      <c r="AH344" s="105">
        <f>(AD344+1.5)/100</f>
        <v>4.6899999999999997E-2</v>
      </c>
      <c r="AJ344" s="63">
        <f>(1+AF344)^(1/12)-1</f>
        <v>3.7188196099211535E-3</v>
      </c>
      <c r="AK344" s="63">
        <f>(1+AG344)^(1/12)-1</f>
        <v>3.7268191860828637E-3</v>
      </c>
      <c r="AL344" s="63">
        <f>(1+AH344)^(1/12)-1</f>
        <v>3.8267547616503972E-3</v>
      </c>
      <c r="AN344" s="106" t="str">
        <f t="shared" ca="1" si="138"/>
        <v/>
      </c>
      <c r="AP344" s="106" t="str">
        <f t="shared" ca="1" si="139"/>
        <v/>
      </c>
      <c r="AR344" t="str">
        <f t="shared" si="114"/>
        <v>20046</v>
      </c>
      <c r="AS344">
        <f t="shared" si="130"/>
        <v>339</v>
      </c>
      <c r="AT344">
        <f t="shared" ca="1" si="115"/>
        <v>7468</v>
      </c>
      <c r="AU344">
        <f t="shared" ca="1" si="116"/>
        <v>6351</v>
      </c>
      <c r="AV344">
        <f t="shared" ca="1" si="117"/>
        <v>0.78</v>
      </c>
      <c r="AW344">
        <f t="shared" ca="1" si="118"/>
        <v>186.8</v>
      </c>
      <c r="AX344">
        <f t="shared" ca="1" si="119"/>
        <v>186.8</v>
      </c>
      <c r="AY344">
        <f>IF(H339&gt;0,(H339/H333)^(2/6)*H339,AY345)</f>
        <v>183.70396259244077</v>
      </c>
      <c r="BA344">
        <f t="shared" si="144"/>
        <v>186.8</v>
      </c>
      <c r="BC344">
        <f t="shared" si="94"/>
        <v>344</v>
      </c>
      <c r="BD344">
        <f t="shared" si="95"/>
        <v>344</v>
      </c>
      <c r="BE344">
        <f t="shared" si="96"/>
        <v>344</v>
      </c>
      <c r="BF344">
        <f t="shared" si="108"/>
        <v>344</v>
      </c>
      <c r="BG344" t="str">
        <f t="shared" si="98"/>
        <v>$H$560</v>
      </c>
      <c r="BH344">
        <f t="shared" ca="1" si="135"/>
        <v>340</v>
      </c>
      <c r="BI344" t="str">
        <f t="shared" si="100"/>
        <v>$H$338</v>
      </c>
      <c r="BJ344">
        <f t="shared" ca="1" si="136"/>
        <v>183.5</v>
      </c>
      <c r="BK344">
        <f>ROW()</f>
        <v>344</v>
      </c>
      <c r="BL344">
        <f t="shared" si="137"/>
        <v>0</v>
      </c>
      <c r="BM344" t="b">
        <f t="shared" si="102"/>
        <v>1</v>
      </c>
      <c r="BN344">
        <f t="shared" ca="1" si="106"/>
        <v>340</v>
      </c>
      <c r="BO344">
        <f t="shared" si="103"/>
        <v>186.8</v>
      </c>
    </row>
    <row r="345" spans="1:72" x14ac:dyDescent="0.25">
      <c r="A345" t="str">
        <f t="shared" si="104"/>
        <v>20047</v>
      </c>
      <c r="B345">
        <f t="shared" si="112"/>
        <v>2004</v>
      </c>
      <c r="C345">
        <f t="shared" si="113"/>
        <v>7</v>
      </c>
      <c r="D345">
        <f t="shared" si="120"/>
        <v>340</v>
      </c>
      <c r="E345" s="64">
        <v>7449</v>
      </c>
      <c r="F345" s="64">
        <v>6370</v>
      </c>
      <c r="G345" s="2">
        <v>0.78</v>
      </c>
      <c r="H345" s="63">
        <v>186.8</v>
      </c>
      <c r="J345" s="32">
        <f t="shared" si="123"/>
        <v>0.99745581146223894</v>
      </c>
      <c r="K345" s="32">
        <f t="shared" si="124"/>
        <v>1.0029916548575029</v>
      </c>
      <c r="L345" s="104">
        <v>5.08</v>
      </c>
      <c r="M345" s="104">
        <v>5.0999999999999996</v>
      </c>
      <c r="N345" s="104">
        <v>5.0199999999999996</v>
      </c>
      <c r="O345"/>
      <c r="P345" s="63">
        <v>2.48</v>
      </c>
      <c r="Q345" s="63">
        <v>2.27</v>
      </c>
      <c r="R345" s="63">
        <v>1.96</v>
      </c>
      <c r="S345"/>
      <c r="T345" s="63">
        <v>1.71</v>
      </c>
      <c r="U345" s="63">
        <v>1.95</v>
      </c>
      <c r="V345" s="104">
        <v>1.8</v>
      </c>
      <c r="X345" s="104">
        <f t="shared" ref="X345:Z346" si="149">(P345+T345)/2</f>
        <v>2.0949999999999998</v>
      </c>
      <c r="Y345" s="104">
        <f t="shared" si="149"/>
        <v>2.11</v>
      </c>
      <c r="Z345" s="104">
        <f t="shared" si="149"/>
        <v>1.88</v>
      </c>
      <c r="AA345"/>
      <c r="AB345" s="104">
        <f t="shared" ref="AB345:AD346" si="150">L345-X345</f>
        <v>2.9850000000000003</v>
      </c>
      <c r="AC345" s="104">
        <f t="shared" si="150"/>
        <v>2.9899999999999998</v>
      </c>
      <c r="AD345" s="104">
        <f t="shared" si="150"/>
        <v>3.1399999999999997</v>
      </c>
      <c r="AF345" s="105">
        <f t="shared" ref="AF345:AH346" si="151">(AB345+1.5)/100</f>
        <v>4.4850000000000001E-2</v>
      </c>
      <c r="AG345" s="105">
        <f t="shared" si="151"/>
        <v>4.4900000000000002E-2</v>
      </c>
      <c r="AH345" s="105">
        <f t="shared" si="151"/>
        <v>4.6399999999999997E-2</v>
      </c>
      <c r="AJ345" s="63">
        <f t="shared" ref="AJ345:AL346" si="152">(1+AF345)^(1/12)-1</f>
        <v>3.6628029309786481E-3</v>
      </c>
      <c r="AK345" s="63">
        <f t="shared" si="152"/>
        <v>3.6668052630131065E-3</v>
      </c>
      <c r="AL345" s="63">
        <f t="shared" si="152"/>
        <v>3.7867936638156241E-3</v>
      </c>
      <c r="AN345" s="106" t="str">
        <f t="shared" ca="1" si="138"/>
        <v/>
      </c>
      <c r="AP345" s="106" t="str">
        <f t="shared" ca="1" si="139"/>
        <v/>
      </c>
      <c r="AR345" t="str">
        <f t="shared" si="114"/>
        <v>20047</v>
      </c>
      <c r="AS345">
        <f t="shared" si="130"/>
        <v>340</v>
      </c>
      <c r="AT345">
        <f t="shared" ca="1" si="115"/>
        <v>7449</v>
      </c>
      <c r="AU345">
        <f t="shared" ca="1" si="116"/>
        <v>6370</v>
      </c>
      <c r="AV345">
        <f t="shared" ca="1" si="117"/>
        <v>0.78</v>
      </c>
      <c r="AW345">
        <f t="shared" ca="1" si="118"/>
        <v>186.8</v>
      </c>
      <c r="AX345">
        <f t="shared" ca="1" si="119"/>
        <v>186.8</v>
      </c>
      <c r="AY345">
        <f>IF(H338&gt;0,(H338/H332)^(3/6)*H338,AY346)</f>
        <v>184.60999087639988</v>
      </c>
      <c r="BA345">
        <f t="shared" si="144"/>
        <v>186.8</v>
      </c>
      <c r="BC345">
        <f t="shared" si="94"/>
        <v>345</v>
      </c>
      <c r="BD345">
        <f t="shared" si="95"/>
        <v>345</v>
      </c>
      <c r="BE345">
        <f t="shared" si="96"/>
        <v>345</v>
      </c>
      <c r="BF345">
        <f t="shared" si="108"/>
        <v>345</v>
      </c>
      <c r="BG345" t="str">
        <f t="shared" si="98"/>
        <v>$H$560</v>
      </c>
      <c r="BH345">
        <f t="shared" ca="1" si="135"/>
        <v>340</v>
      </c>
      <c r="BI345" t="str">
        <f t="shared" si="100"/>
        <v>$H$339</v>
      </c>
      <c r="BJ345">
        <f t="shared" ca="1" si="136"/>
        <v>183.1</v>
      </c>
      <c r="BK345">
        <f>ROW()</f>
        <v>345</v>
      </c>
      <c r="BL345">
        <f t="shared" si="137"/>
        <v>0</v>
      </c>
      <c r="BM345" t="b">
        <f t="shared" si="102"/>
        <v>1</v>
      </c>
      <c r="BN345">
        <f t="shared" ca="1" si="106"/>
        <v>340</v>
      </c>
      <c r="BO345">
        <f t="shared" si="103"/>
        <v>186.8</v>
      </c>
    </row>
    <row r="346" spans="1:72" x14ac:dyDescent="0.25">
      <c r="A346" t="str">
        <f t="shared" si="104"/>
        <v>20048</v>
      </c>
      <c r="B346">
        <f t="shared" si="112"/>
        <v>2004</v>
      </c>
      <c r="C346">
        <f t="shared" si="113"/>
        <v>8</v>
      </c>
      <c r="D346">
        <f t="shared" si="120"/>
        <v>341</v>
      </c>
      <c r="E346" s="64">
        <v>7500</v>
      </c>
      <c r="F346" s="64">
        <v>6389</v>
      </c>
      <c r="G346" s="2">
        <v>0.78</v>
      </c>
      <c r="H346" s="63">
        <v>187.4</v>
      </c>
      <c r="J346" s="32">
        <f t="shared" si="123"/>
        <v>1.0068465565847764</v>
      </c>
      <c r="K346" s="32">
        <f t="shared" si="124"/>
        <v>1.0029827315541602</v>
      </c>
      <c r="L346" s="104">
        <v>5.12</v>
      </c>
      <c r="M346" s="104">
        <v>5.1100000000000003</v>
      </c>
      <c r="N346" s="104">
        <v>5</v>
      </c>
      <c r="P346" s="104">
        <v>2.59</v>
      </c>
      <c r="Q346" s="104">
        <v>2.33</v>
      </c>
      <c r="R346" s="104">
        <v>2.0099999999999998</v>
      </c>
      <c r="T346" s="104">
        <v>1.81</v>
      </c>
      <c r="U346" s="104">
        <v>2.0099999999999998</v>
      </c>
      <c r="V346" s="104">
        <v>1.84</v>
      </c>
      <c r="X346" s="104">
        <f t="shared" si="149"/>
        <v>2.2000000000000002</v>
      </c>
      <c r="Y346" s="104">
        <f t="shared" si="149"/>
        <v>2.17</v>
      </c>
      <c r="Z346" s="104">
        <f t="shared" si="149"/>
        <v>1.9249999999999998</v>
      </c>
      <c r="AA346"/>
      <c r="AB346" s="104">
        <f t="shared" si="150"/>
        <v>2.92</v>
      </c>
      <c r="AC346" s="104">
        <f t="shared" si="150"/>
        <v>2.9400000000000004</v>
      </c>
      <c r="AD346" s="104">
        <f t="shared" si="150"/>
        <v>3.0750000000000002</v>
      </c>
      <c r="AF346" s="105">
        <f t="shared" si="151"/>
        <v>4.4199999999999996E-2</v>
      </c>
      <c r="AG346" s="105">
        <f t="shared" si="151"/>
        <v>4.4400000000000002E-2</v>
      </c>
      <c r="AH346" s="105">
        <f t="shared" si="151"/>
        <v>4.5749999999999999E-2</v>
      </c>
      <c r="AJ346" s="63">
        <f t="shared" si="152"/>
        <v>3.6107566318024364E-3</v>
      </c>
      <c r="AK346" s="63">
        <f t="shared" si="152"/>
        <v>3.6267740400885984E-3</v>
      </c>
      <c r="AL346" s="63">
        <f t="shared" si="152"/>
        <v>3.7348180609941828E-3</v>
      </c>
      <c r="AN346" s="106" t="str">
        <f t="shared" ca="1" si="138"/>
        <v/>
      </c>
      <c r="AP346" s="106" t="str">
        <f t="shared" ca="1" si="139"/>
        <v/>
      </c>
      <c r="AR346" t="str">
        <f t="shared" si="114"/>
        <v>20048</v>
      </c>
      <c r="AS346">
        <f t="shared" si="130"/>
        <v>341</v>
      </c>
      <c r="AT346">
        <f t="shared" ca="1" si="115"/>
        <v>7500</v>
      </c>
      <c r="AU346">
        <f t="shared" ca="1" si="116"/>
        <v>6389</v>
      </c>
      <c r="AV346">
        <f t="shared" ca="1" si="117"/>
        <v>0.78</v>
      </c>
      <c r="AW346">
        <f t="shared" ca="1" si="118"/>
        <v>187.4</v>
      </c>
      <c r="AX346">
        <f t="shared" ca="1" si="119"/>
        <v>187.4</v>
      </c>
      <c r="AY346">
        <f>IF(H337&gt;0,(H337/H331)^(4/6)*H337,AY347)</f>
        <v>183.50440448262302</v>
      </c>
      <c r="BA346">
        <f t="shared" si="144"/>
        <v>187.4</v>
      </c>
      <c r="BC346">
        <f t="shared" si="94"/>
        <v>346</v>
      </c>
      <c r="BD346">
        <f t="shared" si="95"/>
        <v>346</v>
      </c>
      <c r="BE346">
        <f t="shared" si="96"/>
        <v>346</v>
      </c>
      <c r="BF346">
        <f t="shared" si="108"/>
        <v>346</v>
      </c>
      <c r="BG346" t="str">
        <f t="shared" si="98"/>
        <v>$H$560</v>
      </c>
      <c r="BH346">
        <f t="shared" ca="1" si="135"/>
        <v>340</v>
      </c>
      <c r="BI346" t="str">
        <f t="shared" si="100"/>
        <v>$H$340</v>
      </c>
      <c r="BJ346">
        <f t="shared" ca="1" si="136"/>
        <v>183.8</v>
      </c>
      <c r="BK346">
        <f>ROW()</f>
        <v>346</v>
      </c>
      <c r="BL346">
        <f t="shared" si="137"/>
        <v>0</v>
      </c>
      <c r="BM346" t="b">
        <f t="shared" si="102"/>
        <v>1</v>
      </c>
      <c r="BN346">
        <f t="shared" ca="1" si="106"/>
        <v>340</v>
      </c>
      <c r="BO346">
        <f t="shared" si="103"/>
        <v>187.4</v>
      </c>
    </row>
    <row r="347" spans="1:72" x14ac:dyDescent="0.25">
      <c r="A347" t="str">
        <f t="shared" si="104"/>
        <v>20049</v>
      </c>
      <c r="B347">
        <f t="shared" si="112"/>
        <v>2004</v>
      </c>
      <c r="C347">
        <f t="shared" si="113"/>
        <v>9</v>
      </c>
      <c r="D347">
        <f t="shared" si="120"/>
        <v>342</v>
      </c>
      <c r="E347" s="64">
        <v>7506</v>
      </c>
      <c r="F347" s="64">
        <v>6407</v>
      </c>
      <c r="G347" s="2">
        <v>0.78</v>
      </c>
      <c r="H347" s="63">
        <v>188.1</v>
      </c>
      <c r="J347" s="32">
        <f t="shared" si="123"/>
        <v>1.0007999999999999</v>
      </c>
      <c r="K347" s="32">
        <f t="shared" si="124"/>
        <v>1.0028173423070903</v>
      </c>
      <c r="L347" s="104">
        <v>4.9000000000000004</v>
      </c>
      <c r="M347" s="63">
        <v>4.93</v>
      </c>
      <c r="N347" s="63">
        <v>4.87</v>
      </c>
      <c r="O347"/>
      <c r="P347" s="63">
        <v>2.2799999999999998</v>
      </c>
      <c r="Q347" s="63">
        <v>2.15</v>
      </c>
      <c r="R347" s="63">
        <v>1.88</v>
      </c>
      <c r="S347"/>
      <c r="T347" s="63">
        <v>1.48</v>
      </c>
      <c r="U347" s="63">
        <v>1.83</v>
      </c>
      <c r="V347" s="63">
        <v>1.72</v>
      </c>
      <c r="X347" s="104">
        <f t="shared" ref="X347:Z356" si="153">(P347+T347)/2</f>
        <v>1.88</v>
      </c>
      <c r="Y347" s="104">
        <f t="shared" si="153"/>
        <v>1.99</v>
      </c>
      <c r="Z347" s="104">
        <f t="shared" si="153"/>
        <v>1.7999999999999998</v>
      </c>
      <c r="AA347"/>
      <c r="AB347" s="104">
        <f t="shared" ref="AB347:AD348" si="154">L347-X347</f>
        <v>3.0200000000000005</v>
      </c>
      <c r="AC347" s="104">
        <f t="shared" si="154"/>
        <v>2.9399999999999995</v>
      </c>
      <c r="AD347" s="104">
        <f t="shared" si="154"/>
        <v>3.0700000000000003</v>
      </c>
      <c r="AF347" s="105">
        <f t="shared" ref="AF347:AH348" si="155">(AB347+1.5)/100</f>
        <v>4.5200000000000004E-2</v>
      </c>
      <c r="AG347" s="105">
        <f t="shared" si="155"/>
        <v>4.4399999999999995E-2</v>
      </c>
      <c r="AH347" s="105">
        <f t="shared" si="155"/>
        <v>4.5700000000000005E-2</v>
      </c>
      <c r="AJ347" s="63">
        <f t="shared" ref="AJ347:AL348" si="156">(1+AF347)^(1/12)-1</f>
        <v>3.690815569153072E-3</v>
      </c>
      <c r="AK347" s="63">
        <f t="shared" si="156"/>
        <v>3.6267740400885984E-3</v>
      </c>
      <c r="AL347" s="63">
        <f t="shared" si="156"/>
        <v>3.7308187111868563E-3</v>
      </c>
      <c r="AN347" s="106" t="str">
        <f t="shared" ca="1" si="138"/>
        <v/>
      </c>
      <c r="AP347" s="106" t="str">
        <f t="shared" ca="1" si="139"/>
        <v/>
      </c>
      <c r="AR347" t="str">
        <f t="shared" si="114"/>
        <v>20049</v>
      </c>
      <c r="AS347">
        <f t="shared" si="130"/>
        <v>342</v>
      </c>
      <c r="AT347">
        <f t="shared" ca="1" si="115"/>
        <v>7506</v>
      </c>
      <c r="AU347">
        <f t="shared" ca="1" si="116"/>
        <v>6407</v>
      </c>
      <c r="AV347">
        <f t="shared" ca="1" si="117"/>
        <v>0.78</v>
      </c>
      <c r="AW347">
        <f t="shared" ca="1" si="118"/>
        <v>188.1</v>
      </c>
      <c r="AX347">
        <f t="shared" ca="1" si="119"/>
        <v>188.1</v>
      </c>
      <c r="AY347">
        <f>IF(H336&gt;0,(H336/H330)^(5/6)*H336,AY348)</f>
        <v>183.77492594372063</v>
      </c>
      <c r="BC347">
        <f t="shared" si="94"/>
        <v>347</v>
      </c>
      <c r="BD347">
        <f t="shared" si="95"/>
        <v>347</v>
      </c>
      <c r="BE347">
        <f t="shared" si="96"/>
        <v>347</v>
      </c>
      <c r="BF347">
        <f t="shared" si="108"/>
        <v>347</v>
      </c>
      <c r="BG347" t="str">
        <f t="shared" si="98"/>
        <v>$H$560</v>
      </c>
      <c r="BH347">
        <f t="shared" ca="1" si="135"/>
        <v>340</v>
      </c>
      <c r="BI347" t="str">
        <f t="shared" si="100"/>
        <v>$H$341</v>
      </c>
      <c r="BJ347">
        <f t="shared" ca="1" si="136"/>
        <v>184.6</v>
      </c>
      <c r="BK347">
        <f>ROW()</f>
        <v>347</v>
      </c>
      <c r="BL347">
        <f t="shared" si="137"/>
        <v>0</v>
      </c>
      <c r="BM347" t="b">
        <f t="shared" si="102"/>
        <v>1</v>
      </c>
      <c r="BN347">
        <f t="shared" ca="1" si="106"/>
        <v>340</v>
      </c>
      <c r="BO347">
        <f t="shared" si="103"/>
        <v>188.1</v>
      </c>
    </row>
    <row r="348" spans="1:72" x14ac:dyDescent="0.25">
      <c r="A348" t="str">
        <f t="shared" si="104"/>
        <v>200410</v>
      </c>
      <c r="B348">
        <f t="shared" si="112"/>
        <v>2004</v>
      </c>
      <c r="C348">
        <f t="shared" si="113"/>
        <v>10</v>
      </c>
      <c r="D348">
        <f t="shared" si="120"/>
        <v>343</v>
      </c>
      <c r="E348" s="64">
        <v>7551</v>
      </c>
      <c r="F348" s="64">
        <v>6426</v>
      </c>
      <c r="G348" s="2">
        <v>0.78</v>
      </c>
      <c r="H348" s="63">
        <v>188.6</v>
      </c>
      <c r="J348" s="32">
        <f t="shared" si="123"/>
        <v>1.0059952038369304</v>
      </c>
      <c r="K348" s="32">
        <f t="shared" si="124"/>
        <v>1.0029655064772904</v>
      </c>
      <c r="L348" s="63">
        <v>4.8099999999999996</v>
      </c>
      <c r="M348" s="63">
        <v>4.87</v>
      </c>
      <c r="N348" s="63">
        <v>4.82</v>
      </c>
      <c r="O348"/>
      <c r="P348" s="63">
        <v>2.19</v>
      </c>
      <c r="Q348" s="63">
        <v>2.08</v>
      </c>
      <c r="R348" s="63">
        <v>1.87</v>
      </c>
      <c r="S348"/>
      <c r="T348" s="63">
        <v>1.38</v>
      </c>
      <c r="U348" s="63">
        <v>1.76</v>
      </c>
      <c r="V348" s="63">
        <v>1.71</v>
      </c>
      <c r="X348" s="104">
        <f t="shared" si="153"/>
        <v>1.7849999999999999</v>
      </c>
      <c r="Y348" s="104">
        <f t="shared" si="153"/>
        <v>1.92</v>
      </c>
      <c r="Z348" s="104">
        <f t="shared" si="153"/>
        <v>1.79</v>
      </c>
      <c r="AA348"/>
      <c r="AB348" s="104">
        <f t="shared" si="154"/>
        <v>3.0249999999999995</v>
      </c>
      <c r="AC348" s="104">
        <f t="shared" si="154"/>
        <v>2.95</v>
      </c>
      <c r="AD348" s="104">
        <f t="shared" si="154"/>
        <v>3.0300000000000002</v>
      </c>
      <c r="AF348" s="105">
        <f t="shared" si="155"/>
        <v>4.5249999999999992E-2</v>
      </c>
      <c r="AG348" s="105">
        <f t="shared" si="155"/>
        <v>4.4500000000000005E-2</v>
      </c>
      <c r="AH348" s="105">
        <f t="shared" si="155"/>
        <v>4.53E-2</v>
      </c>
      <c r="AJ348" s="63">
        <f t="shared" si="156"/>
        <v>3.6948166726487042E-3</v>
      </c>
      <c r="AK348" s="63">
        <f t="shared" si="156"/>
        <v>3.6347816898771867E-3</v>
      </c>
      <c r="AL348" s="63">
        <f t="shared" si="156"/>
        <v>3.6988176007033413E-3</v>
      </c>
      <c r="AN348" s="106" t="str">
        <f t="shared" ca="1" si="138"/>
        <v/>
      </c>
      <c r="AP348" s="106" t="str">
        <f t="shared" ca="1" si="139"/>
        <v/>
      </c>
      <c r="AR348" t="str">
        <f t="shared" si="114"/>
        <v>200410</v>
      </c>
      <c r="AS348">
        <f t="shared" si="130"/>
        <v>343</v>
      </c>
      <c r="AT348">
        <f t="shared" ca="1" si="115"/>
        <v>7551</v>
      </c>
      <c r="AU348">
        <f t="shared" ca="1" si="116"/>
        <v>6426</v>
      </c>
      <c r="AV348">
        <f t="shared" ca="1" si="117"/>
        <v>0.78</v>
      </c>
      <c r="AW348">
        <f t="shared" ca="1" si="118"/>
        <v>188.6</v>
      </c>
      <c r="AX348">
        <f t="shared" ca="1" si="119"/>
        <v>188.6</v>
      </c>
      <c r="AY348">
        <f>IF(H335&gt;0,(H335/H329)^(6/6)*H335,0)</f>
        <v>185.13757643135074</v>
      </c>
      <c r="BC348">
        <f t="shared" si="94"/>
        <v>348</v>
      </c>
      <c r="BD348">
        <f t="shared" si="95"/>
        <v>348</v>
      </c>
      <c r="BE348">
        <f t="shared" si="96"/>
        <v>348</v>
      </c>
      <c r="BF348">
        <f t="shared" si="108"/>
        <v>348</v>
      </c>
      <c r="BG348" t="str">
        <f t="shared" si="98"/>
        <v>$H$560</v>
      </c>
      <c r="BH348">
        <f t="shared" ca="1" si="135"/>
        <v>340</v>
      </c>
      <c r="BI348" t="str">
        <f t="shared" si="100"/>
        <v>$H$342</v>
      </c>
      <c r="BJ348">
        <f t="shared" ca="1" si="136"/>
        <v>185.7</v>
      </c>
      <c r="BK348">
        <f>ROW()</f>
        <v>348</v>
      </c>
      <c r="BL348">
        <f t="shared" si="137"/>
        <v>0</v>
      </c>
      <c r="BM348" t="b">
        <f t="shared" si="102"/>
        <v>1</v>
      </c>
      <c r="BN348">
        <f t="shared" ca="1" si="106"/>
        <v>340</v>
      </c>
      <c r="BO348">
        <f t="shared" si="103"/>
        <v>188.6</v>
      </c>
    </row>
    <row r="349" spans="1:72" x14ac:dyDescent="0.25">
      <c r="A349" t="str">
        <f t="shared" si="104"/>
        <v>200411</v>
      </c>
      <c r="B349">
        <f t="shared" si="112"/>
        <v>2004</v>
      </c>
      <c r="C349">
        <f t="shared" si="113"/>
        <v>11</v>
      </c>
      <c r="D349">
        <f t="shared" si="120"/>
        <v>344</v>
      </c>
      <c r="E349" s="275">
        <v>7583</v>
      </c>
      <c r="F349" s="64">
        <v>6444</v>
      </c>
      <c r="G349" s="2">
        <v>0.78</v>
      </c>
      <c r="H349" s="274">
        <v>189</v>
      </c>
      <c r="J349" s="32">
        <f t="shared" si="123"/>
        <v>1.0042378492914845</v>
      </c>
      <c r="K349" s="32">
        <f t="shared" si="124"/>
        <v>1.0028011204481793</v>
      </c>
      <c r="L349" s="273">
        <v>4.68</v>
      </c>
      <c r="M349" s="273">
        <v>4.74</v>
      </c>
      <c r="N349" s="273">
        <v>4.71</v>
      </c>
      <c r="O349"/>
      <c r="P349" s="273">
        <v>2.1800000000000002</v>
      </c>
      <c r="Q349" s="273">
        <v>2.06</v>
      </c>
      <c r="R349" s="273">
        <v>1.85</v>
      </c>
      <c r="S349"/>
      <c r="T349" s="273">
        <v>1.35</v>
      </c>
      <c r="U349" s="273">
        <v>1.73</v>
      </c>
      <c r="V349" s="273">
        <v>1.68</v>
      </c>
      <c r="X349" s="104">
        <f t="shared" si="153"/>
        <v>1.7650000000000001</v>
      </c>
      <c r="Y349" s="104">
        <f t="shared" si="153"/>
        <v>1.895</v>
      </c>
      <c r="Z349" s="104">
        <f t="shared" si="153"/>
        <v>1.7650000000000001</v>
      </c>
      <c r="AA349"/>
      <c r="AB349" s="104">
        <f t="shared" ref="AB349:AD351" si="157">L349-X349</f>
        <v>2.9149999999999996</v>
      </c>
      <c r="AC349" s="104">
        <f t="shared" si="157"/>
        <v>2.8450000000000002</v>
      </c>
      <c r="AD349" s="104">
        <f t="shared" si="157"/>
        <v>2.9449999999999998</v>
      </c>
      <c r="AF349" s="105">
        <f t="shared" ref="AF349:AH351" si="158">(AB349+1.5)/100</f>
        <v>4.4149999999999995E-2</v>
      </c>
      <c r="AG349" s="105">
        <f t="shared" si="158"/>
        <v>4.3450000000000009E-2</v>
      </c>
      <c r="AH349" s="105">
        <f t="shared" si="158"/>
        <v>4.4450000000000003E-2</v>
      </c>
      <c r="AJ349" s="63">
        <f t="shared" ref="AJ349:AL351" si="159">(1+AF349)^(1/12)-1</f>
        <v>3.6067518403226639E-3</v>
      </c>
      <c r="AK349" s="63">
        <f t="shared" si="159"/>
        <v>3.550666293722804E-3</v>
      </c>
      <c r="AL349" s="63">
        <f t="shared" si="159"/>
        <v>3.630777952832398E-3</v>
      </c>
      <c r="AN349" s="106" t="str">
        <f t="shared" ca="1" si="138"/>
        <v/>
      </c>
      <c r="AP349" s="106" t="str">
        <f t="shared" ca="1" si="139"/>
        <v/>
      </c>
      <c r="AR349" t="str">
        <f t="shared" si="114"/>
        <v>200411</v>
      </c>
      <c r="AS349">
        <f t="shared" si="130"/>
        <v>344</v>
      </c>
      <c r="AT349">
        <f t="shared" ca="1" si="115"/>
        <v>7583</v>
      </c>
      <c r="AU349">
        <f t="shared" ca="1" si="116"/>
        <v>6444</v>
      </c>
      <c r="AV349">
        <f t="shared" ca="1" si="117"/>
        <v>0.78</v>
      </c>
      <c r="AW349">
        <f t="shared" ca="1" si="118"/>
        <v>189</v>
      </c>
      <c r="AX349">
        <f t="shared" ca="1" si="119"/>
        <v>189</v>
      </c>
      <c r="BC349">
        <f t="shared" si="94"/>
        <v>349</v>
      </c>
      <c r="BD349">
        <f t="shared" si="95"/>
        <v>349</v>
      </c>
      <c r="BE349">
        <f t="shared" si="96"/>
        <v>349</v>
      </c>
      <c r="BF349">
        <f t="shared" si="108"/>
        <v>349</v>
      </c>
      <c r="BG349" t="str">
        <f t="shared" si="98"/>
        <v>$H$560</v>
      </c>
      <c r="BH349">
        <f t="shared" ca="1" si="135"/>
        <v>340</v>
      </c>
      <c r="BI349" t="str">
        <f t="shared" si="100"/>
        <v>$H$343</v>
      </c>
      <c r="BJ349">
        <f t="shared" ca="1" si="136"/>
        <v>186.5</v>
      </c>
      <c r="BK349">
        <f>ROW()</f>
        <v>349</v>
      </c>
      <c r="BL349">
        <f t="shared" si="137"/>
        <v>0</v>
      </c>
      <c r="BM349" t="b">
        <f t="shared" si="102"/>
        <v>1</v>
      </c>
      <c r="BN349">
        <f t="shared" ca="1" si="106"/>
        <v>340</v>
      </c>
      <c r="BO349">
        <f t="shared" si="103"/>
        <v>189</v>
      </c>
    </row>
    <row r="350" spans="1:72" x14ac:dyDescent="0.25">
      <c r="A350" t="str">
        <f t="shared" si="104"/>
        <v>200412</v>
      </c>
      <c r="B350">
        <f t="shared" si="112"/>
        <v>2004</v>
      </c>
      <c r="C350">
        <f t="shared" si="113"/>
        <v>12</v>
      </c>
      <c r="D350">
        <f t="shared" si="120"/>
        <v>345</v>
      </c>
      <c r="E350" s="275">
        <v>7596</v>
      </c>
      <c r="F350" s="64">
        <v>6460</v>
      </c>
      <c r="G350" s="2">
        <v>0.78</v>
      </c>
      <c r="H350" s="274">
        <v>189.9</v>
      </c>
      <c r="J350" s="32">
        <f t="shared" si="123"/>
        <v>1.0017143610708164</v>
      </c>
      <c r="K350" s="32">
        <f t="shared" si="124"/>
        <v>1.0024829298572315</v>
      </c>
      <c r="L350" s="276">
        <v>4.58</v>
      </c>
      <c r="M350" s="276">
        <v>4.63</v>
      </c>
      <c r="N350" s="276">
        <v>4.5999999999999996</v>
      </c>
      <c r="O350" s="277"/>
      <c r="P350" s="276">
        <v>2.2200000000000002</v>
      </c>
      <c r="Q350" s="276">
        <v>2.02</v>
      </c>
      <c r="R350" s="276">
        <v>1.77</v>
      </c>
      <c r="S350" s="277"/>
      <c r="T350" s="276">
        <v>1.36</v>
      </c>
      <c r="U350" s="276">
        <v>1.69</v>
      </c>
      <c r="V350" s="276">
        <v>1.6</v>
      </c>
      <c r="X350" s="104">
        <f t="shared" si="153"/>
        <v>1.79</v>
      </c>
      <c r="Y350" s="104">
        <f t="shared" si="153"/>
        <v>1.855</v>
      </c>
      <c r="Z350" s="104">
        <f t="shared" si="153"/>
        <v>1.6850000000000001</v>
      </c>
      <c r="AA350"/>
      <c r="AB350" s="104">
        <f t="shared" si="157"/>
        <v>2.79</v>
      </c>
      <c r="AC350" s="104">
        <f t="shared" si="157"/>
        <v>2.7749999999999999</v>
      </c>
      <c r="AD350" s="104">
        <f t="shared" si="157"/>
        <v>2.9149999999999996</v>
      </c>
      <c r="AF350" s="105">
        <f t="shared" si="158"/>
        <v>4.2900000000000001E-2</v>
      </c>
      <c r="AG350" s="105">
        <f t="shared" si="158"/>
        <v>4.2750000000000003E-2</v>
      </c>
      <c r="AH350" s="105">
        <f t="shared" si="158"/>
        <v>4.4149999999999995E-2</v>
      </c>
      <c r="AJ350" s="63">
        <f t="shared" si="159"/>
        <v>3.5065748777713956E-3</v>
      </c>
      <c r="AK350" s="63">
        <f t="shared" si="159"/>
        <v>3.4945462468616295E-3</v>
      </c>
      <c r="AL350" s="63">
        <f t="shared" si="159"/>
        <v>3.6067518403226639E-3</v>
      </c>
      <c r="AN350" s="106" t="str">
        <f t="shared" ca="1" si="138"/>
        <v/>
      </c>
      <c r="AP350" s="106" t="str">
        <f t="shared" ca="1" si="139"/>
        <v/>
      </c>
      <c r="AR350" t="str">
        <f t="shared" si="114"/>
        <v>200412</v>
      </c>
      <c r="AS350">
        <f t="shared" si="130"/>
        <v>345</v>
      </c>
      <c r="AT350">
        <f t="shared" ca="1" si="115"/>
        <v>7596</v>
      </c>
      <c r="AU350">
        <f t="shared" ca="1" si="116"/>
        <v>6460</v>
      </c>
      <c r="AV350">
        <f t="shared" ca="1" si="117"/>
        <v>0.78</v>
      </c>
      <c r="AW350">
        <f t="shared" ca="1" si="118"/>
        <v>189.9</v>
      </c>
      <c r="AX350">
        <f t="shared" ca="1" si="119"/>
        <v>189.9</v>
      </c>
      <c r="BC350">
        <f t="shared" si="94"/>
        <v>350</v>
      </c>
      <c r="BD350">
        <f t="shared" si="95"/>
        <v>350</v>
      </c>
      <c r="BE350">
        <f t="shared" si="96"/>
        <v>350</v>
      </c>
      <c r="BF350">
        <f t="shared" si="108"/>
        <v>350</v>
      </c>
      <c r="BG350" t="str">
        <f t="shared" si="98"/>
        <v>$H$560</v>
      </c>
      <c r="BH350">
        <f t="shared" ca="1" si="135"/>
        <v>340</v>
      </c>
      <c r="BI350" t="str">
        <f t="shared" si="100"/>
        <v>$H$344</v>
      </c>
      <c r="BJ350">
        <f t="shared" ca="1" si="136"/>
        <v>186.8</v>
      </c>
      <c r="BK350">
        <f>ROW()</f>
        <v>350</v>
      </c>
      <c r="BL350">
        <f t="shared" si="137"/>
        <v>0</v>
      </c>
      <c r="BM350" t="b">
        <f t="shared" si="102"/>
        <v>1</v>
      </c>
      <c r="BN350">
        <f t="shared" ca="1" si="106"/>
        <v>340</v>
      </c>
      <c r="BO350">
        <f t="shared" si="103"/>
        <v>189.9</v>
      </c>
    </row>
    <row r="351" spans="1:72" x14ac:dyDescent="0.25">
      <c r="A351" t="str">
        <f t="shared" si="104"/>
        <v>20051</v>
      </c>
      <c r="B351">
        <f t="shared" si="112"/>
        <v>2005</v>
      </c>
      <c r="C351">
        <f t="shared" si="113"/>
        <v>1</v>
      </c>
      <c r="D351">
        <f t="shared" si="120"/>
        <v>346</v>
      </c>
      <c r="E351" s="275">
        <v>7872</v>
      </c>
      <c r="F351" s="64">
        <v>6477</v>
      </c>
      <c r="G351" s="2">
        <v>0.78</v>
      </c>
      <c r="H351" s="63">
        <v>188.9</v>
      </c>
      <c r="J351" s="32">
        <f t="shared" ref="J351:K353" si="160">E351/E350</f>
        <v>1.0363349131121642</v>
      </c>
      <c r="K351" s="32">
        <f t="shared" si="160"/>
        <v>1.0026315789473683</v>
      </c>
      <c r="L351" s="276">
        <v>4.49</v>
      </c>
      <c r="M351" s="276">
        <v>4.53</v>
      </c>
      <c r="N351" s="276">
        <v>4.51</v>
      </c>
      <c r="O351" s="277"/>
      <c r="P351" s="276">
        <v>2.1800000000000002</v>
      </c>
      <c r="Q351" s="276">
        <v>1.89</v>
      </c>
      <c r="R351" s="276">
        <v>1.67</v>
      </c>
      <c r="S351" s="277"/>
      <c r="T351" s="276">
        <v>1.32</v>
      </c>
      <c r="U351" s="276">
        <v>1.57</v>
      </c>
      <c r="V351" s="276">
        <v>1.51</v>
      </c>
      <c r="X351" s="63">
        <f t="shared" si="153"/>
        <v>1.75</v>
      </c>
      <c r="Y351" s="63">
        <f t="shared" si="153"/>
        <v>1.73</v>
      </c>
      <c r="Z351" s="63">
        <f t="shared" si="153"/>
        <v>1.5899999999999999</v>
      </c>
      <c r="AA351"/>
      <c r="AB351" s="63">
        <f t="shared" si="157"/>
        <v>2.74</v>
      </c>
      <c r="AC351" s="104">
        <f t="shared" si="157"/>
        <v>2.8000000000000003</v>
      </c>
      <c r="AD351" s="63">
        <f t="shared" si="157"/>
        <v>2.92</v>
      </c>
      <c r="AF351" s="63">
        <f t="shared" si="158"/>
        <v>4.24E-2</v>
      </c>
      <c r="AG351" s="63">
        <f t="shared" si="158"/>
        <v>4.300000000000001E-2</v>
      </c>
      <c r="AH351" s="63">
        <f t="shared" si="158"/>
        <v>4.4199999999999996E-2</v>
      </c>
      <c r="AJ351" s="63">
        <f t="shared" si="159"/>
        <v>3.4664732719604796E-3</v>
      </c>
      <c r="AK351" s="63">
        <f t="shared" si="159"/>
        <v>3.5145930840192463E-3</v>
      </c>
      <c r="AL351" s="63">
        <f t="shared" si="159"/>
        <v>3.6107566318024364E-3</v>
      </c>
      <c r="AN351" s="106" t="str">
        <f t="shared" ca="1" si="138"/>
        <v/>
      </c>
      <c r="AP351" s="106" t="str">
        <f t="shared" ca="1" si="139"/>
        <v/>
      </c>
      <c r="AR351" t="str">
        <f t="shared" si="114"/>
        <v>20051</v>
      </c>
      <c r="AS351">
        <f t="shared" si="130"/>
        <v>346</v>
      </c>
      <c r="AT351">
        <f t="shared" ca="1" si="115"/>
        <v>7872</v>
      </c>
      <c r="AU351">
        <f t="shared" ca="1" si="116"/>
        <v>6477</v>
      </c>
      <c r="AV351">
        <f t="shared" ca="1" si="117"/>
        <v>0.78</v>
      </c>
      <c r="AW351">
        <f t="shared" ca="1" si="118"/>
        <v>188.9</v>
      </c>
      <c r="AX351">
        <f t="shared" ca="1" si="119"/>
        <v>188.9</v>
      </c>
      <c r="BC351">
        <f t="shared" si="94"/>
        <v>351</v>
      </c>
      <c r="BD351">
        <f t="shared" si="95"/>
        <v>351</v>
      </c>
      <c r="BE351">
        <f t="shared" si="96"/>
        <v>351</v>
      </c>
      <c r="BF351">
        <f t="shared" si="108"/>
        <v>351</v>
      </c>
      <c r="BG351" t="str">
        <f t="shared" si="98"/>
        <v>$H$560</v>
      </c>
      <c r="BH351">
        <f t="shared" ca="1" si="135"/>
        <v>340</v>
      </c>
      <c r="BI351" t="str">
        <f t="shared" si="100"/>
        <v>$H$345</v>
      </c>
      <c r="BJ351">
        <f t="shared" ca="1" si="136"/>
        <v>186.8</v>
      </c>
      <c r="BK351">
        <f>ROW()</f>
        <v>351</v>
      </c>
      <c r="BL351">
        <f t="shared" si="137"/>
        <v>0</v>
      </c>
      <c r="BM351" t="b">
        <f t="shared" si="102"/>
        <v>1</v>
      </c>
      <c r="BN351">
        <f t="shared" ca="1" si="106"/>
        <v>340</v>
      </c>
      <c r="BO351">
        <f t="shared" si="103"/>
        <v>188.9</v>
      </c>
    </row>
    <row r="352" spans="1:72" x14ac:dyDescent="0.25">
      <c r="A352" t="str">
        <f t="shared" si="104"/>
        <v>20052</v>
      </c>
      <c r="B352">
        <f t="shared" si="112"/>
        <v>2005</v>
      </c>
      <c r="C352">
        <f t="shared" si="113"/>
        <v>2</v>
      </c>
      <c r="D352">
        <f t="shared" si="120"/>
        <v>347</v>
      </c>
      <c r="E352" s="275">
        <v>7737</v>
      </c>
      <c r="F352" s="64">
        <v>6492</v>
      </c>
      <c r="G352" s="2">
        <v>0.78</v>
      </c>
      <c r="H352" s="63">
        <v>189.6</v>
      </c>
      <c r="J352" s="32">
        <f t="shared" si="160"/>
        <v>0.98285060975609762</v>
      </c>
      <c r="K352" s="32">
        <f t="shared" si="160"/>
        <v>1.0023158869847151</v>
      </c>
      <c r="L352" s="276">
        <v>4.55</v>
      </c>
      <c r="M352" s="276">
        <v>4.58</v>
      </c>
      <c r="N352" s="276">
        <v>4.57</v>
      </c>
      <c r="O352" s="277"/>
      <c r="P352" s="276">
        <v>2.2799999999999998</v>
      </c>
      <c r="Q352" s="276">
        <v>1.98</v>
      </c>
      <c r="R352" s="276">
        <v>1.72</v>
      </c>
      <c r="S352" s="277"/>
      <c r="T352" s="276">
        <v>1.38</v>
      </c>
      <c r="U352" s="276">
        <v>1.65</v>
      </c>
      <c r="V352" s="276">
        <v>1.56</v>
      </c>
      <c r="X352" s="104">
        <f t="shared" si="153"/>
        <v>1.8299999999999998</v>
      </c>
      <c r="Y352" s="104">
        <f t="shared" si="153"/>
        <v>1.8149999999999999</v>
      </c>
      <c r="Z352" s="104">
        <f t="shared" si="153"/>
        <v>1.6400000000000001</v>
      </c>
      <c r="AB352" s="104">
        <f t="shared" ref="AB352:AD356" si="161">L352-X352</f>
        <v>2.7199999999999998</v>
      </c>
      <c r="AC352" s="104">
        <f t="shared" si="161"/>
        <v>2.7650000000000001</v>
      </c>
      <c r="AD352" s="104">
        <f t="shared" si="161"/>
        <v>2.93</v>
      </c>
      <c r="AF352" s="63">
        <f t="shared" ref="AF352:AH355" si="162">(AB352+1.5)/100</f>
        <v>4.2199999999999994E-2</v>
      </c>
      <c r="AG352" s="63">
        <f t="shared" si="162"/>
        <v>4.2650000000000007E-2</v>
      </c>
      <c r="AH352" s="63">
        <f t="shared" si="162"/>
        <v>4.4299999999999999E-2</v>
      </c>
      <c r="AJ352" s="63">
        <f t="shared" ref="AJ352:AL355" si="163">(1+AF352)^(1/12)-1</f>
        <v>3.4504276924163246E-3</v>
      </c>
      <c r="AK352" s="63">
        <f t="shared" si="163"/>
        <v>3.4865262783743134E-3</v>
      </c>
      <c r="AL352" s="63">
        <f t="shared" si="163"/>
        <v>3.6187656874400176E-3</v>
      </c>
      <c r="AN352" s="106" t="str">
        <f t="shared" ca="1" si="138"/>
        <v/>
      </c>
      <c r="AP352" s="106" t="str">
        <f t="shared" ca="1" si="139"/>
        <v/>
      </c>
      <c r="AR352" t="str">
        <f t="shared" si="114"/>
        <v>20052</v>
      </c>
      <c r="AS352">
        <f t="shared" si="130"/>
        <v>347</v>
      </c>
      <c r="AT352">
        <f t="shared" ca="1" si="115"/>
        <v>7737</v>
      </c>
      <c r="AU352">
        <f t="shared" ca="1" si="116"/>
        <v>6492</v>
      </c>
      <c r="AV352">
        <f t="shared" ca="1" si="117"/>
        <v>0.78</v>
      </c>
      <c r="AW352">
        <f t="shared" ca="1" si="118"/>
        <v>189.6</v>
      </c>
      <c r="AX352">
        <f t="shared" ca="1" si="119"/>
        <v>189.6</v>
      </c>
      <c r="BC352">
        <f t="shared" si="94"/>
        <v>352</v>
      </c>
      <c r="BD352">
        <f t="shared" si="95"/>
        <v>352</v>
      </c>
      <c r="BE352">
        <f t="shared" si="96"/>
        <v>352</v>
      </c>
      <c r="BF352">
        <f t="shared" si="108"/>
        <v>352</v>
      </c>
      <c r="BG352" t="str">
        <f t="shared" si="98"/>
        <v>$H$560</v>
      </c>
      <c r="BH352">
        <f t="shared" ca="1" si="135"/>
        <v>340</v>
      </c>
      <c r="BI352" t="str">
        <f t="shared" si="100"/>
        <v>$H$346</v>
      </c>
      <c r="BJ352">
        <f t="shared" ca="1" si="136"/>
        <v>187.4</v>
      </c>
      <c r="BK352">
        <f>ROW()</f>
        <v>352</v>
      </c>
      <c r="BL352">
        <f t="shared" si="137"/>
        <v>0</v>
      </c>
      <c r="BM352" t="b">
        <f t="shared" si="102"/>
        <v>1</v>
      </c>
      <c r="BN352">
        <f t="shared" ca="1" si="106"/>
        <v>340</v>
      </c>
      <c r="BO352">
        <f t="shared" si="103"/>
        <v>189.6</v>
      </c>
    </row>
    <row r="353" spans="1:67" x14ac:dyDescent="0.25">
      <c r="A353" t="str">
        <f t="shared" si="104"/>
        <v>20053</v>
      </c>
      <c r="B353">
        <f t="shared" si="112"/>
        <v>2005</v>
      </c>
      <c r="C353">
        <f t="shared" si="113"/>
        <v>3</v>
      </c>
      <c r="D353">
        <f t="shared" si="120"/>
        <v>348</v>
      </c>
      <c r="E353" s="275">
        <v>7763</v>
      </c>
      <c r="F353" s="64">
        <v>6508</v>
      </c>
      <c r="G353" s="2">
        <v>0.78</v>
      </c>
      <c r="H353" s="63">
        <v>190.5</v>
      </c>
      <c r="J353" s="32">
        <f t="shared" si="160"/>
        <v>1.0033604756365517</v>
      </c>
      <c r="K353" s="32">
        <f t="shared" si="160"/>
        <v>1.0024645717806531</v>
      </c>
      <c r="L353" s="104">
        <v>4.8</v>
      </c>
      <c r="M353" s="104">
        <v>4.78</v>
      </c>
      <c r="N353" s="104">
        <v>4.7300000000000004</v>
      </c>
      <c r="P353" s="104">
        <v>2.34</v>
      </c>
      <c r="Q353" s="104">
        <v>2.0699999999999998</v>
      </c>
      <c r="R353" s="104">
        <v>1.8</v>
      </c>
      <c r="T353" s="104">
        <v>1.41</v>
      </c>
      <c r="U353" s="104">
        <v>1.73</v>
      </c>
      <c r="V353" s="104">
        <v>1.63</v>
      </c>
      <c r="X353" s="104">
        <f t="shared" si="153"/>
        <v>1.875</v>
      </c>
      <c r="Y353" s="104">
        <f t="shared" si="153"/>
        <v>1.9</v>
      </c>
      <c r="Z353" s="104">
        <f t="shared" si="153"/>
        <v>1.7149999999999999</v>
      </c>
      <c r="AB353" s="104">
        <f t="shared" si="161"/>
        <v>2.9249999999999998</v>
      </c>
      <c r="AC353" s="104">
        <f t="shared" si="161"/>
        <v>2.8800000000000003</v>
      </c>
      <c r="AD353" s="104">
        <f t="shared" si="161"/>
        <v>3.0150000000000006</v>
      </c>
      <c r="AF353" s="63">
        <f t="shared" si="162"/>
        <v>4.4249999999999998E-2</v>
      </c>
      <c r="AG353" s="63">
        <f t="shared" si="162"/>
        <v>4.3800000000000006E-2</v>
      </c>
      <c r="AH353" s="63">
        <f t="shared" si="162"/>
        <v>4.5150000000000003E-2</v>
      </c>
      <c r="AJ353" s="63">
        <f t="shared" si="163"/>
        <v>3.6147612475028179E-3</v>
      </c>
      <c r="AK353" s="63">
        <f t="shared" si="163"/>
        <v>3.5787133767835044E-3</v>
      </c>
      <c r="AL353" s="63">
        <f t="shared" si="163"/>
        <v>3.6868142902002354E-3</v>
      </c>
      <c r="AN353" s="106" t="str">
        <f t="shared" ca="1" si="138"/>
        <v/>
      </c>
      <c r="AP353" s="106" t="str">
        <f t="shared" ca="1" si="139"/>
        <v/>
      </c>
      <c r="AR353" t="str">
        <f t="shared" si="114"/>
        <v>20053</v>
      </c>
      <c r="AS353">
        <f t="shared" si="130"/>
        <v>348</v>
      </c>
      <c r="AT353">
        <f t="shared" ca="1" si="115"/>
        <v>7763</v>
      </c>
      <c r="AU353">
        <f t="shared" ca="1" si="116"/>
        <v>6508</v>
      </c>
      <c r="AV353">
        <f t="shared" ca="1" si="117"/>
        <v>0.78</v>
      </c>
      <c r="AW353">
        <f t="shared" ca="1" si="118"/>
        <v>190.5</v>
      </c>
      <c r="AX353">
        <f t="shared" ca="1" si="119"/>
        <v>190.5</v>
      </c>
      <c r="BC353">
        <f t="shared" si="94"/>
        <v>353</v>
      </c>
      <c r="BD353">
        <f t="shared" si="95"/>
        <v>353</v>
      </c>
      <c r="BE353">
        <f t="shared" si="96"/>
        <v>353</v>
      </c>
      <c r="BF353">
        <f t="shared" si="108"/>
        <v>353</v>
      </c>
      <c r="BG353" t="str">
        <f t="shared" si="98"/>
        <v>$H$560</v>
      </c>
      <c r="BH353">
        <f t="shared" ca="1" si="135"/>
        <v>340</v>
      </c>
      <c r="BI353" t="str">
        <f t="shared" si="100"/>
        <v>$H$347</v>
      </c>
      <c r="BJ353">
        <f t="shared" ca="1" si="136"/>
        <v>188.1</v>
      </c>
      <c r="BK353">
        <f>ROW()</f>
        <v>353</v>
      </c>
      <c r="BL353">
        <f t="shared" si="137"/>
        <v>0</v>
      </c>
      <c r="BM353" t="b">
        <f t="shared" si="102"/>
        <v>1</v>
      </c>
      <c r="BN353">
        <f t="shared" ca="1" si="106"/>
        <v>340</v>
      </c>
      <c r="BO353">
        <f t="shared" si="103"/>
        <v>190.5</v>
      </c>
    </row>
    <row r="354" spans="1:67" x14ac:dyDescent="0.25">
      <c r="A354" t="str">
        <f t="shared" si="104"/>
        <v>20054</v>
      </c>
      <c r="B354">
        <f t="shared" si="112"/>
        <v>2005</v>
      </c>
      <c r="C354">
        <f t="shared" si="113"/>
        <v>4</v>
      </c>
      <c r="D354">
        <f t="shared" si="120"/>
        <v>349</v>
      </c>
      <c r="E354" s="64">
        <v>7731</v>
      </c>
      <c r="F354" s="64">
        <v>6524</v>
      </c>
      <c r="G354" s="2">
        <v>0.78</v>
      </c>
      <c r="H354" s="63">
        <v>191.6</v>
      </c>
      <c r="J354" s="32">
        <f t="shared" ref="J354:K356" si="164">E354/E353</f>
        <v>0.99587788226201213</v>
      </c>
      <c r="K354" s="32">
        <f t="shared" si="164"/>
        <v>1.0024585125998771</v>
      </c>
      <c r="L354" s="104">
        <v>4.71</v>
      </c>
      <c r="M354" s="104">
        <v>4.7300000000000004</v>
      </c>
      <c r="N354" s="104">
        <v>4.72</v>
      </c>
      <c r="P354" s="104">
        <v>2.31</v>
      </c>
      <c r="Q354" s="104">
        <v>2.04</v>
      </c>
      <c r="R354" s="104">
        <v>1.8</v>
      </c>
      <c r="T354" s="104">
        <v>1.36</v>
      </c>
      <c r="U354" s="104">
        <v>1.7</v>
      </c>
      <c r="V354" s="104">
        <v>1.64</v>
      </c>
      <c r="X354" s="104">
        <f t="shared" si="153"/>
        <v>1.835</v>
      </c>
      <c r="Y354" s="104">
        <f t="shared" si="153"/>
        <v>1.87</v>
      </c>
      <c r="Z354" s="104">
        <f t="shared" si="153"/>
        <v>1.72</v>
      </c>
      <c r="AB354" s="104">
        <f t="shared" si="161"/>
        <v>2.875</v>
      </c>
      <c r="AC354" s="104">
        <f t="shared" si="161"/>
        <v>2.8600000000000003</v>
      </c>
      <c r="AD354" s="104">
        <f t="shared" si="161"/>
        <v>3</v>
      </c>
      <c r="AF354" s="63">
        <f t="shared" si="162"/>
        <v>4.3749999999999997E-2</v>
      </c>
      <c r="AG354" s="63">
        <f t="shared" si="162"/>
        <v>4.36E-2</v>
      </c>
      <c r="AH354" s="63">
        <f t="shared" si="162"/>
        <v>4.4999999999999998E-2</v>
      </c>
      <c r="AJ354" s="63">
        <f t="shared" si="163"/>
        <v>3.5747071784870688E-3</v>
      </c>
      <c r="AK354" s="63">
        <f t="shared" si="163"/>
        <v>3.5626875279843873E-3</v>
      </c>
      <c r="AL354" s="63">
        <f t="shared" si="163"/>
        <v>3.6748094004368514E-3</v>
      </c>
      <c r="AN354" s="106" t="str">
        <f t="shared" ca="1" si="138"/>
        <v/>
      </c>
      <c r="AP354" s="106" t="str">
        <f t="shared" ca="1" si="139"/>
        <v/>
      </c>
      <c r="AR354" t="str">
        <f t="shared" si="114"/>
        <v>20054</v>
      </c>
      <c r="AS354">
        <f t="shared" si="130"/>
        <v>349</v>
      </c>
      <c r="AT354">
        <f t="shared" ca="1" si="115"/>
        <v>7731</v>
      </c>
      <c r="AU354">
        <f t="shared" ca="1" si="116"/>
        <v>6524</v>
      </c>
      <c r="AV354">
        <f t="shared" ca="1" si="117"/>
        <v>0.78</v>
      </c>
      <c r="AW354">
        <f t="shared" ca="1" si="118"/>
        <v>191.6</v>
      </c>
      <c r="AX354">
        <f t="shared" ca="1" si="119"/>
        <v>191.6</v>
      </c>
      <c r="BC354">
        <f t="shared" si="94"/>
        <v>354</v>
      </c>
      <c r="BD354">
        <f t="shared" si="95"/>
        <v>354</v>
      </c>
      <c r="BE354">
        <f t="shared" si="96"/>
        <v>354</v>
      </c>
      <c r="BF354">
        <f t="shared" si="108"/>
        <v>354</v>
      </c>
      <c r="BG354" t="str">
        <f t="shared" si="98"/>
        <v>$H$560</v>
      </c>
      <c r="BH354">
        <f t="shared" ca="1" si="135"/>
        <v>340</v>
      </c>
      <c r="BI354" t="str">
        <f t="shared" si="100"/>
        <v>$H$348</v>
      </c>
      <c r="BJ354">
        <f t="shared" ca="1" si="136"/>
        <v>188.6</v>
      </c>
      <c r="BK354">
        <f>ROW()</f>
        <v>354</v>
      </c>
      <c r="BL354">
        <f t="shared" si="137"/>
        <v>0</v>
      </c>
      <c r="BM354" t="b">
        <f t="shared" si="102"/>
        <v>1</v>
      </c>
      <c r="BN354">
        <f t="shared" ca="1" si="106"/>
        <v>340</v>
      </c>
      <c r="BO354">
        <f t="shared" si="103"/>
        <v>191.6</v>
      </c>
    </row>
    <row r="355" spans="1:67" x14ac:dyDescent="0.25">
      <c r="A355" t="str">
        <f t="shared" si="104"/>
        <v>20055</v>
      </c>
      <c r="B355">
        <f t="shared" si="112"/>
        <v>2005</v>
      </c>
      <c r="C355">
        <f t="shared" si="113"/>
        <v>5</v>
      </c>
      <c r="D355">
        <f t="shared" si="120"/>
        <v>350</v>
      </c>
      <c r="E355" s="275">
        <v>7737</v>
      </c>
      <c r="F355" s="64">
        <v>6541</v>
      </c>
      <c r="G355" s="2">
        <v>0.78</v>
      </c>
      <c r="H355" s="274">
        <v>192</v>
      </c>
      <c r="J355" s="32">
        <f t="shared" si="164"/>
        <v>1.0007760962359333</v>
      </c>
      <c r="K355" s="32">
        <f t="shared" si="164"/>
        <v>1.0026057633353771</v>
      </c>
      <c r="L355" s="63">
        <v>4.51</v>
      </c>
      <c r="M355" s="63">
        <v>4.5199999999999996</v>
      </c>
      <c r="N355" s="63">
        <v>4.51</v>
      </c>
      <c r="O355"/>
      <c r="P355" s="63">
        <v>2.2599999999999998</v>
      </c>
      <c r="Q355" s="63">
        <v>1.89</v>
      </c>
      <c r="R355" s="63">
        <v>1.66</v>
      </c>
      <c r="S355"/>
      <c r="T355" s="63">
        <v>1.28</v>
      </c>
      <c r="U355" s="63">
        <v>1.6</v>
      </c>
      <c r="V355" s="63">
        <v>1.51</v>
      </c>
      <c r="X355" s="63">
        <f t="shared" si="153"/>
        <v>1.77</v>
      </c>
      <c r="Y355" s="63">
        <f t="shared" si="153"/>
        <v>1.7450000000000001</v>
      </c>
      <c r="Z355" s="63">
        <f t="shared" si="153"/>
        <v>1.585</v>
      </c>
      <c r="AA355"/>
      <c r="AB355" s="63">
        <f t="shared" si="161"/>
        <v>2.7399999999999998</v>
      </c>
      <c r="AC355" s="63">
        <f t="shared" si="161"/>
        <v>2.7749999999999995</v>
      </c>
      <c r="AD355" s="63">
        <f t="shared" si="161"/>
        <v>2.9249999999999998</v>
      </c>
      <c r="AF355" s="63">
        <f t="shared" si="162"/>
        <v>4.24E-2</v>
      </c>
      <c r="AG355" s="63">
        <f t="shared" si="162"/>
        <v>4.2749999999999996E-2</v>
      </c>
      <c r="AH355" s="63">
        <f t="shared" si="162"/>
        <v>4.4249999999999998E-2</v>
      </c>
      <c r="AJ355" s="63">
        <f t="shared" si="163"/>
        <v>3.4664732719604796E-3</v>
      </c>
      <c r="AK355" s="63">
        <f t="shared" si="163"/>
        <v>3.4945462468616295E-3</v>
      </c>
      <c r="AL355" s="63">
        <f t="shared" si="163"/>
        <v>3.6147612475028179E-3</v>
      </c>
      <c r="AN355" s="106" t="str">
        <f t="shared" ca="1" si="138"/>
        <v/>
      </c>
      <c r="AP355" s="106" t="str">
        <f t="shared" ca="1" si="139"/>
        <v/>
      </c>
      <c r="AR355" t="str">
        <f t="shared" si="114"/>
        <v>20055</v>
      </c>
      <c r="AS355">
        <f t="shared" si="130"/>
        <v>350</v>
      </c>
      <c r="AT355">
        <f t="shared" ca="1" si="115"/>
        <v>7737</v>
      </c>
      <c r="AU355">
        <f t="shared" ca="1" si="116"/>
        <v>6541</v>
      </c>
      <c r="AV355">
        <f t="shared" ca="1" si="117"/>
        <v>0.78</v>
      </c>
      <c r="AW355">
        <f t="shared" ca="1" si="118"/>
        <v>192</v>
      </c>
      <c r="AX355">
        <f t="shared" ca="1" si="119"/>
        <v>192</v>
      </c>
      <c r="BC355">
        <f t="shared" si="94"/>
        <v>355</v>
      </c>
      <c r="BD355">
        <f t="shared" si="95"/>
        <v>355</v>
      </c>
      <c r="BE355">
        <f t="shared" si="96"/>
        <v>355</v>
      </c>
      <c r="BF355">
        <f t="shared" si="108"/>
        <v>355</v>
      </c>
      <c r="BG355" t="str">
        <f t="shared" si="98"/>
        <v>$H$560</v>
      </c>
      <c r="BH355">
        <f t="shared" ca="1" si="135"/>
        <v>340</v>
      </c>
      <c r="BI355" t="str">
        <f t="shared" si="100"/>
        <v>$H$349</v>
      </c>
      <c r="BJ355">
        <f t="shared" ca="1" si="136"/>
        <v>189</v>
      </c>
      <c r="BK355">
        <f>ROW()</f>
        <v>355</v>
      </c>
      <c r="BL355">
        <f t="shared" si="137"/>
        <v>0</v>
      </c>
      <c r="BM355" t="b">
        <f t="shared" si="102"/>
        <v>1</v>
      </c>
      <c r="BN355">
        <f t="shared" ca="1" si="106"/>
        <v>340</v>
      </c>
      <c r="BO355">
        <f t="shared" si="103"/>
        <v>192</v>
      </c>
    </row>
    <row r="356" spans="1:67" x14ac:dyDescent="0.25">
      <c r="A356" t="str">
        <f t="shared" si="104"/>
        <v>20056</v>
      </c>
      <c r="B356">
        <f t="shared" si="112"/>
        <v>2005</v>
      </c>
      <c r="C356">
        <f t="shared" si="113"/>
        <v>6</v>
      </c>
      <c r="D356">
        <f t="shared" si="120"/>
        <v>351</v>
      </c>
      <c r="E356" s="275">
        <v>7756</v>
      </c>
      <c r="F356" s="64">
        <v>6557</v>
      </c>
      <c r="G356" s="2">
        <v>0.78</v>
      </c>
      <c r="H356" s="63">
        <v>192.2</v>
      </c>
      <c r="J356" s="32">
        <f t="shared" si="164"/>
        <v>1.0024557321959415</v>
      </c>
      <c r="K356" s="32">
        <f t="shared" si="164"/>
        <v>1.0024461091576211</v>
      </c>
      <c r="L356" s="63">
        <v>4.2</v>
      </c>
      <c r="M356" s="63">
        <v>4.24</v>
      </c>
      <c r="N356" s="63">
        <v>4.26</v>
      </c>
      <c r="O356"/>
      <c r="P356" s="63">
        <v>2.2999999999999998</v>
      </c>
      <c r="Q356" s="63">
        <v>1.84</v>
      </c>
      <c r="R356" s="63">
        <v>1.63</v>
      </c>
      <c r="S356"/>
      <c r="T356" s="63">
        <v>1.29</v>
      </c>
      <c r="U356" s="63">
        <v>1.54</v>
      </c>
      <c r="V356" s="63">
        <v>1.48</v>
      </c>
      <c r="X356" s="63">
        <f t="shared" si="153"/>
        <v>1.7949999999999999</v>
      </c>
      <c r="Y356" s="63">
        <f t="shared" si="153"/>
        <v>1.69</v>
      </c>
      <c r="Z356" s="63">
        <f t="shared" si="153"/>
        <v>1.5549999999999999</v>
      </c>
      <c r="AA356"/>
      <c r="AB356" s="63">
        <f t="shared" si="161"/>
        <v>2.4050000000000002</v>
      </c>
      <c r="AC356" s="63">
        <f t="shared" si="161"/>
        <v>2.5500000000000003</v>
      </c>
      <c r="AD356" s="63">
        <f t="shared" si="161"/>
        <v>2.7050000000000001</v>
      </c>
      <c r="AF356" s="63">
        <f t="shared" ref="AF356:AH361" si="165">(AB356+1.5)/100</f>
        <v>3.9050000000000001E-2</v>
      </c>
      <c r="AG356" s="63">
        <f t="shared" si="165"/>
        <v>4.0500000000000008E-2</v>
      </c>
      <c r="AH356" s="63">
        <f t="shared" si="165"/>
        <v>4.2050000000000004E-2</v>
      </c>
      <c r="AJ356" s="63">
        <f t="shared" ref="AJ356:AL361" si="166">(1+AF356)^(1/12)-1</f>
        <v>3.1973367914703843E-3</v>
      </c>
      <c r="AK356" s="63">
        <f t="shared" si="166"/>
        <v>3.3139261897998651E-3</v>
      </c>
      <c r="AL356" s="63">
        <f t="shared" si="166"/>
        <v>3.4383916553357707E-3</v>
      </c>
      <c r="AN356" s="106" t="str">
        <f t="shared" ca="1" si="138"/>
        <v/>
      </c>
      <c r="AP356" s="106" t="str">
        <f t="shared" ca="1" si="139"/>
        <v/>
      </c>
      <c r="AR356" t="str">
        <f t="shared" si="114"/>
        <v>20056</v>
      </c>
      <c r="AS356">
        <f t="shared" si="130"/>
        <v>351</v>
      </c>
      <c r="AT356">
        <f t="shared" ca="1" si="115"/>
        <v>7756</v>
      </c>
      <c r="AU356">
        <f t="shared" ca="1" si="116"/>
        <v>6557</v>
      </c>
      <c r="AV356">
        <f t="shared" ca="1" si="117"/>
        <v>0.78</v>
      </c>
      <c r="AW356">
        <f t="shared" ca="1" si="118"/>
        <v>192.2</v>
      </c>
      <c r="AX356">
        <f t="shared" ca="1" si="119"/>
        <v>192.2</v>
      </c>
      <c r="BC356">
        <f t="shared" si="94"/>
        <v>356</v>
      </c>
      <c r="BD356">
        <f t="shared" si="95"/>
        <v>356</v>
      </c>
      <c r="BE356">
        <f t="shared" si="96"/>
        <v>356</v>
      </c>
      <c r="BF356">
        <f t="shared" si="108"/>
        <v>356</v>
      </c>
      <c r="BG356" t="str">
        <f t="shared" si="98"/>
        <v>$H$560</v>
      </c>
      <c r="BH356">
        <f t="shared" ca="1" si="135"/>
        <v>340</v>
      </c>
      <c r="BI356" t="str">
        <f t="shared" si="100"/>
        <v>$H$350</v>
      </c>
      <c r="BJ356">
        <f t="shared" ca="1" si="136"/>
        <v>189.9</v>
      </c>
      <c r="BK356">
        <f>ROW()</f>
        <v>356</v>
      </c>
      <c r="BL356">
        <f t="shared" ref="BL356:BL419" si="167">BK356-BF356</f>
        <v>0</v>
      </c>
      <c r="BM356" t="b">
        <f t="shared" si="102"/>
        <v>1</v>
      </c>
      <c r="BN356">
        <f t="shared" ca="1" si="106"/>
        <v>340</v>
      </c>
      <c r="BO356">
        <f t="shared" si="103"/>
        <v>192.2</v>
      </c>
    </row>
    <row r="357" spans="1:67" x14ac:dyDescent="0.25">
      <c r="A357" t="str">
        <f t="shared" si="104"/>
        <v>20057</v>
      </c>
      <c r="B357">
        <f t="shared" si="112"/>
        <v>2005</v>
      </c>
      <c r="C357">
        <f t="shared" si="113"/>
        <v>7</v>
      </c>
      <c r="D357">
        <f t="shared" si="120"/>
        <v>352</v>
      </c>
      <c r="E357" s="64">
        <v>7782</v>
      </c>
      <c r="F357" s="64">
        <v>6574</v>
      </c>
      <c r="G357" s="2">
        <v>0.78</v>
      </c>
      <c r="H357" s="63">
        <v>192.2</v>
      </c>
      <c r="J357" s="32">
        <f t="shared" ref="J357:K387" si="168">E357/E356</f>
        <v>1.0033522434244455</v>
      </c>
      <c r="K357" s="32">
        <f t="shared" si="168"/>
        <v>1.002592649077322</v>
      </c>
      <c r="L357" s="104">
        <v>4.13</v>
      </c>
      <c r="M357" s="104">
        <v>4.1900000000000004</v>
      </c>
      <c r="N357" s="104">
        <v>4.22</v>
      </c>
      <c r="P357" s="104">
        <v>2.2000000000000002</v>
      </c>
      <c r="Q357" s="104">
        <v>1.75</v>
      </c>
      <c r="R357" s="104">
        <v>1.52</v>
      </c>
      <c r="T357" s="104">
        <v>1.17</v>
      </c>
      <c r="U357" s="104">
        <v>1.46</v>
      </c>
      <c r="V357" s="104">
        <v>1.38</v>
      </c>
      <c r="X357" s="63">
        <f t="shared" ref="X357:Z361" si="169">(P357+T357)/2</f>
        <v>1.6850000000000001</v>
      </c>
      <c r="Y357" s="63">
        <f t="shared" si="169"/>
        <v>1.605</v>
      </c>
      <c r="Z357" s="63">
        <f t="shared" si="169"/>
        <v>1.45</v>
      </c>
      <c r="AA357"/>
      <c r="AB357" s="63">
        <f t="shared" ref="AB357:AD361" si="170">L357-X357</f>
        <v>2.4449999999999998</v>
      </c>
      <c r="AC357" s="63">
        <f t="shared" si="170"/>
        <v>2.5850000000000004</v>
      </c>
      <c r="AD357" s="63">
        <f t="shared" si="170"/>
        <v>2.7699999999999996</v>
      </c>
      <c r="AF357" s="63">
        <f t="shared" si="165"/>
        <v>3.9449999999999999E-2</v>
      </c>
      <c r="AG357" s="63">
        <f t="shared" si="165"/>
        <v>4.0850000000000011E-2</v>
      </c>
      <c r="AH357" s="63">
        <f t="shared" si="165"/>
        <v>4.2699999999999995E-2</v>
      </c>
      <c r="AJ357" s="63">
        <f t="shared" si="166"/>
        <v>3.2295142732388094E-3</v>
      </c>
      <c r="AK357" s="63">
        <f t="shared" si="166"/>
        <v>3.3420461438717908E-3</v>
      </c>
      <c r="AL357" s="63">
        <f t="shared" si="166"/>
        <v>3.4905363507502507E-3</v>
      </c>
      <c r="AN357" s="106" t="str">
        <f t="shared" ca="1" si="138"/>
        <v/>
      </c>
      <c r="AP357" s="106" t="str">
        <f t="shared" ca="1" si="139"/>
        <v/>
      </c>
      <c r="AR357" t="str">
        <f t="shared" si="114"/>
        <v>20057</v>
      </c>
      <c r="AS357">
        <f t="shared" si="130"/>
        <v>352</v>
      </c>
      <c r="AT357">
        <f t="shared" ca="1" si="115"/>
        <v>7782</v>
      </c>
      <c r="AU357">
        <f t="shared" ca="1" si="116"/>
        <v>6574</v>
      </c>
      <c r="AV357">
        <f t="shared" ca="1" si="117"/>
        <v>0.78</v>
      </c>
      <c r="AW357">
        <f t="shared" ca="1" si="118"/>
        <v>192.2</v>
      </c>
      <c r="AX357">
        <f t="shared" ca="1" si="119"/>
        <v>192.2</v>
      </c>
      <c r="BC357">
        <f t="shared" si="94"/>
        <v>357</v>
      </c>
      <c r="BD357">
        <f t="shared" si="95"/>
        <v>357</v>
      </c>
      <c r="BE357">
        <f t="shared" si="96"/>
        <v>357</v>
      </c>
      <c r="BF357">
        <f t="shared" si="108"/>
        <v>357</v>
      </c>
      <c r="BG357" t="str">
        <f t="shared" si="98"/>
        <v>$H$560</v>
      </c>
      <c r="BH357">
        <f t="shared" ca="1" si="135"/>
        <v>340</v>
      </c>
      <c r="BI357" t="str">
        <f t="shared" si="100"/>
        <v>$H$351</v>
      </c>
      <c r="BJ357">
        <f t="shared" ca="1" si="136"/>
        <v>188.9</v>
      </c>
      <c r="BK357">
        <f>ROW()</f>
        <v>357</v>
      </c>
      <c r="BL357">
        <f t="shared" si="167"/>
        <v>0</v>
      </c>
      <c r="BM357" t="b">
        <f t="shared" si="102"/>
        <v>1</v>
      </c>
      <c r="BN357">
        <f t="shared" ca="1" si="106"/>
        <v>340</v>
      </c>
      <c r="BO357">
        <f t="shared" si="103"/>
        <v>192.2</v>
      </c>
    </row>
    <row r="358" spans="1:67" x14ac:dyDescent="0.25">
      <c r="A358" t="str">
        <f t="shared" si="104"/>
        <v>20058</v>
      </c>
      <c r="B358">
        <f t="shared" si="112"/>
        <v>2005</v>
      </c>
      <c r="C358">
        <f t="shared" si="113"/>
        <v>8</v>
      </c>
      <c r="D358">
        <f t="shared" si="120"/>
        <v>353</v>
      </c>
      <c r="E358" s="64">
        <v>7821</v>
      </c>
      <c r="F358" s="64">
        <v>6589</v>
      </c>
      <c r="G358" s="2">
        <v>0.78</v>
      </c>
      <c r="H358" s="63">
        <v>192.6</v>
      </c>
      <c r="J358" s="32">
        <f t="shared" si="168"/>
        <v>1.0050115651503471</v>
      </c>
      <c r="K358" s="32">
        <f t="shared" si="168"/>
        <v>1.0022817158503194</v>
      </c>
      <c r="L358" s="104">
        <v>4.29</v>
      </c>
      <c r="M358" s="104">
        <v>4.3499999999999996</v>
      </c>
      <c r="N358" s="104">
        <v>4.37</v>
      </c>
      <c r="P358" s="104">
        <v>2.12</v>
      </c>
      <c r="Q358" s="104">
        <v>1.88</v>
      </c>
      <c r="R358" s="104">
        <v>1.64</v>
      </c>
      <c r="T358" s="104">
        <v>1.38</v>
      </c>
      <c r="U358" s="104">
        <v>1.58</v>
      </c>
      <c r="V358" s="104">
        <v>1.49</v>
      </c>
      <c r="X358" s="104">
        <f t="shared" si="169"/>
        <v>1.75</v>
      </c>
      <c r="Y358" s="104">
        <f t="shared" si="169"/>
        <v>1.73</v>
      </c>
      <c r="Z358" s="104">
        <f t="shared" si="169"/>
        <v>1.5649999999999999</v>
      </c>
      <c r="AB358" s="104">
        <f t="shared" si="170"/>
        <v>2.54</v>
      </c>
      <c r="AC358" s="104">
        <f t="shared" si="170"/>
        <v>2.6199999999999997</v>
      </c>
      <c r="AD358" s="104">
        <f t="shared" si="170"/>
        <v>2.8050000000000002</v>
      </c>
      <c r="AF358" s="63">
        <f t="shared" si="165"/>
        <v>4.0399999999999998E-2</v>
      </c>
      <c r="AG358" s="63">
        <f t="shared" si="165"/>
        <v>4.1199999999999994E-2</v>
      </c>
      <c r="AH358" s="63">
        <f t="shared" si="165"/>
        <v>4.3049999999999998E-2</v>
      </c>
      <c r="AJ358" s="63">
        <f t="shared" si="166"/>
        <v>3.3058903246372395E-3</v>
      </c>
      <c r="AK358" s="63">
        <f t="shared" si="166"/>
        <v>3.3701574315379013E-3</v>
      </c>
      <c r="AL358" s="63">
        <f t="shared" si="166"/>
        <v>3.5186019228843346E-3</v>
      </c>
      <c r="AN358" s="106" t="str">
        <f t="shared" ca="1" si="138"/>
        <v/>
      </c>
      <c r="AP358" s="106" t="str">
        <f t="shared" ca="1" si="139"/>
        <v/>
      </c>
      <c r="AR358" t="str">
        <f t="shared" si="114"/>
        <v>20058</v>
      </c>
      <c r="AS358">
        <f t="shared" si="130"/>
        <v>353</v>
      </c>
      <c r="AT358">
        <f t="shared" ca="1" si="115"/>
        <v>7821</v>
      </c>
      <c r="AU358">
        <f t="shared" ca="1" si="116"/>
        <v>6589</v>
      </c>
      <c r="AV358">
        <f t="shared" ca="1" si="117"/>
        <v>0.78</v>
      </c>
      <c r="AW358">
        <f t="shared" ca="1" si="118"/>
        <v>192.6</v>
      </c>
      <c r="AX358">
        <f t="shared" ca="1" si="119"/>
        <v>192.6</v>
      </c>
      <c r="BC358">
        <f t="shared" si="94"/>
        <v>358</v>
      </c>
      <c r="BD358">
        <f t="shared" si="95"/>
        <v>358</v>
      </c>
      <c r="BE358">
        <f t="shared" si="96"/>
        <v>358</v>
      </c>
      <c r="BF358">
        <f t="shared" si="108"/>
        <v>358</v>
      </c>
      <c r="BG358" t="str">
        <f t="shared" si="98"/>
        <v>$H$560</v>
      </c>
      <c r="BH358">
        <f t="shared" ca="1" si="135"/>
        <v>340</v>
      </c>
      <c r="BI358" t="str">
        <f t="shared" si="100"/>
        <v>$H$352</v>
      </c>
      <c r="BJ358">
        <f t="shared" ca="1" si="136"/>
        <v>189.6</v>
      </c>
      <c r="BK358">
        <f>ROW()</f>
        <v>358</v>
      </c>
      <c r="BL358">
        <f t="shared" si="167"/>
        <v>0</v>
      </c>
      <c r="BM358" t="b">
        <f t="shared" si="102"/>
        <v>1</v>
      </c>
      <c r="BN358">
        <f t="shared" ca="1" si="106"/>
        <v>340</v>
      </c>
      <c r="BO358">
        <f t="shared" si="103"/>
        <v>192.6</v>
      </c>
    </row>
    <row r="359" spans="1:67" x14ac:dyDescent="0.25">
      <c r="A359" t="str">
        <f t="shared" si="104"/>
        <v>20059</v>
      </c>
      <c r="B359">
        <f t="shared" si="112"/>
        <v>2005</v>
      </c>
      <c r="C359">
        <f t="shared" si="113"/>
        <v>9</v>
      </c>
      <c r="D359">
        <f t="shared" si="120"/>
        <v>354</v>
      </c>
      <c r="E359" s="64">
        <v>7827</v>
      </c>
      <c r="F359" s="64">
        <v>6605</v>
      </c>
      <c r="G359" s="2">
        <v>0.78</v>
      </c>
      <c r="H359" s="63">
        <v>193.1</v>
      </c>
      <c r="J359" s="32">
        <f t="shared" si="168"/>
        <v>1.0007671653241272</v>
      </c>
      <c r="K359" s="32">
        <f t="shared" si="168"/>
        <v>1.0024282895735317</v>
      </c>
      <c r="L359" s="104">
        <v>4.08</v>
      </c>
      <c r="M359" s="104">
        <v>4.1100000000000003</v>
      </c>
      <c r="N359" s="104">
        <v>4.13</v>
      </c>
      <c r="P359" s="104">
        <v>1.77</v>
      </c>
      <c r="Q359" s="104">
        <v>1.59</v>
      </c>
      <c r="R359" s="104">
        <v>1.43</v>
      </c>
      <c r="T359" s="104">
        <v>1.02</v>
      </c>
      <c r="U359" s="104">
        <v>1.29</v>
      </c>
      <c r="V359" s="104">
        <v>1.28</v>
      </c>
      <c r="X359" s="104">
        <f t="shared" si="169"/>
        <v>1.395</v>
      </c>
      <c r="Y359" s="104">
        <f t="shared" si="169"/>
        <v>1.44</v>
      </c>
      <c r="Z359" s="104">
        <f t="shared" si="169"/>
        <v>1.355</v>
      </c>
      <c r="AB359" s="104">
        <f t="shared" si="170"/>
        <v>2.6850000000000001</v>
      </c>
      <c r="AC359" s="104">
        <f t="shared" si="170"/>
        <v>2.6700000000000004</v>
      </c>
      <c r="AD359" s="104">
        <f t="shared" si="170"/>
        <v>2.7749999999999999</v>
      </c>
      <c r="AF359" s="63">
        <f t="shared" si="165"/>
        <v>4.1850000000000005E-2</v>
      </c>
      <c r="AG359" s="63">
        <f t="shared" si="165"/>
        <v>4.1700000000000001E-2</v>
      </c>
      <c r="AH359" s="63">
        <f t="shared" si="165"/>
        <v>4.2750000000000003E-2</v>
      </c>
      <c r="AJ359" s="63">
        <f t="shared" si="166"/>
        <v>3.4223411351659294E-3</v>
      </c>
      <c r="AK359" s="63">
        <f t="shared" si="166"/>
        <v>3.4103013914235092E-3</v>
      </c>
      <c r="AL359" s="63">
        <f t="shared" si="166"/>
        <v>3.4945462468616295E-3</v>
      </c>
      <c r="AN359" s="106" t="str">
        <f t="shared" ca="1" si="138"/>
        <v/>
      </c>
      <c r="AP359" s="106" t="str">
        <f t="shared" ca="1" si="139"/>
        <v/>
      </c>
      <c r="AR359" t="str">
        <f t="shared" si="114"/>
        <v>20059</v>
      </c>
      <c r="AS359">
        <f t="shared" si="130"/>
        <v>354</v>
      </c>
      <c r="AT359">
        <f t="shared" ca="1" si="115"/>
        <v>7827</v>
      </c>
      <c r="AU359">
        <f t="shared" ca="1" si="116"/>
        <v>6605</v>
      </c>
      <c r="AV359">
        <f t="shared" ca="1" si="117"/>
        <v>0.78</v>
      </c>
      <c r="AW359">
        <f t="shared" ca="1" si="118"/>
        <v>193.1</v>
      </c>
      <c r="AX359">
        <f t="shared" ca="1" si="119"/>
        <v>193.1</v>
      </c>
      <c r="BC359">
        <f t="shared" si="94"/>
        <v>359</v>
      </c>
      <c r="BD359">
        <f t="shared" si="95"/>
        <v>359</v>
      </c>
      <c r="BE359">
        <f t="shared" si="96"/>
        <v>359</v>
      </c>
      <c r="BF359">
        <f t="shared" si="108"/>
        <v>359</v>
      </c>
      <c r="BG359" t="str">
        <f t="shared" si="98"/>
        <v>$H$560</v>
      </c>
      <c r="BH359">
        <f t="shared" ca="1" si="135"/>
        <v>340</v>
      </c>
      <c r="BI359" t="str">
        <f t="shared" si="100"/>
        <v>$H$353</v>
      </c>
      <c r="BJ359">
        <f t="shared" ca="1" si="136"/>
        <v>190.5</v>
      </c>
      <c r="BK359">
        <f>ROW()</f>
        <v>359</v>
      </c>
      <c r="BL359">
        <f t="shared" si="167"/>
        <v>0</v>
      </c>
      <c r="BM359" t="b">
        <f t="shared" si="102"/>
        <v>1</v>
      </c>
      <c r="BN359">
        <f t="shared" ca="1" si="106"/>
        <v>340</v>
      </c>
      <c r="BO359">
        <f t="shared" si="103"/>
        <v>193.1</v>
      </c>
    </row>
    <row r="360" spans="1:67" x14ac:dyDescent="0.25">
      <c r="A360" t="str">
        <f t="shared" si="104"/>
        <v>200510</v>
      </c>
      <c r="B360">
        <f t="shared" si="112"/>
        <v>2005</v>
      </c>
      <c r="C360">
        <f t="shared" si="113"/>
        <v>10</v>
      </c>
      <c r="D360">
        <f t="shared" si="120"/>
        <v>355</v>
      </c>
      <c r="E360" s="64">
        <v>7827</v>
      </c>
      <c r="F360" s="64">
        <v>6620</v>
      </c>
      <c r="G360" s="2">
        <v>0.78</v>
      </c>
      <c r="H360" s="63">
        <v>193.3</v>
      </c>
      <c r="J360" s="32">
        <f t="shared" si="168"/>
        <v>1</v>
      </c>
      <c r="K360" s="32">
        <f t="shared" si="168"/>
        <v>1.0022710068130205</v>
      </c>
      <c r="L360" s="104">
        <v>4.25</v>
      </c>
      <c r="M360" s="104">
        <v>4.3</v>
      </c>
      <c r="N360" s="104">
        <v>4.32</v>
      </c>
      <c r="P360" s="104">
        <v>1.92</v>
      </c>
      <c r="Q360" s="104">
        <v>1.71</v>
      </c>
      <c r="R360" s="104">
        <v>1.43</v>
      </c>
      <c r="T360" s="104">
        <v>1.1499999999999999</v>
      </c>
      <c r="U360" s="104">
        <v>1.41</v>
      </c>
      <c r="V360" s="104">
        <v>1.3</v>
      </c>
      <c r="X360" s="104">
        <f t="shared" si="169"/>
        <v>1.5349999999999999</v>
      </c>
      <c r="Y360" s="104">
        <f t="shared" si="169"/>
        <v>1.56</v>
      </c>
      <c r="Z360" s="104">
        <f t="shared" si="169"/>
        <v>1.365</v>
      </c>
      <c r="AB360" s="104">
        <f t="shared" si="170"/>
        <v>2.7149999999999999</v>
      </c>
      <c r="AC360" s="104">
        <f t="shared" si="170"/>
        <v>2.7399999999999998</v>
      </c>
      <c r="AD360" s="104">
        <f t="shared" si="170"/>
        <v>2.9550000000000001</v>
      </c>
      <c r="AF360" s="63">
        <f t="shared" si="165"/>
        <v>4.215E-2</v>
      </c>
      <c r="AG360" s="63">
        <f t="shared" si="165"/>
        <v>4.24E-2</v>
      </c>
      <c r="AH360" s="63">
        <f t="shared" si="165"/>
        <v>4.4549999999999999E-2</v>
      </c>
      <c r="AJ360" s="63">
        <f t="shared" si="166"/>
        <v>3.4464158565041814E-3</v>
      </c>
      <c r="AK360" s="63">
        <f t="shared" si="166"/>
        <v>3.4664732719604796E-3</v>
      </c>
      <c r="AL360" s="63">
        <f t="shared" si="166"/>
        <v>3.6387852512396179E-3</v>
      </c>
      <c r="AN360" s="106" t="str">
        <f t="shared" ca="1" si="138"/>
        <v/>
      </c>
      <c r="AP360" s="106" t="str">
        <f t="shared" ca="1" si="139"/>
        <v/>
      </c>
      <c r="AR360" t="str">
        <f t="shared" si="114"/>
        <v>200510</v>
      </c>
      <c r="AS360">
        <f t="shared" si="130"/>
        <v>355</v>
      </c>
      <c r="AT360">
        <f t="shared" ca="1" si="115"/>
        <v>7827</v>
      </c>
      <c r="AU360">
        <f t="shared" ca="1" si="116"/>
        <v>6620</v>
      </c>
      <c r="AV360">
        <f t="shared" ca="1" si="117"/>
        <v>0.78</v>
      </c>
      <c r="AW360">
        <f t="shared" ca="1" si="118"/>
        <v>193.3</v>
      </c>
      <c r="AX360">
        <f t="shared" ca="1" si="119"/>
        <v>193.3</v>
      </c>
      <c r="BC360">
        <f t="shared" si="94"/>
        <v>360</v>
      </c>
      <c r="BD360">
        <f t="shared" si="95"/>
        <v>360</v>
      </c>
      <c r="BE360">
        <f t="shared" si="96"/>
        <v>360</v>
      </c>
      <c r="BF360">
        <f t="shared" si="108"/>
        <v>360</v>
      </c>
      <c r="BG360" t="str">
        <f t="shared" si="98"/>
        <v>$H$560</v>
      </c>
      <c r="BH360">
        <f t="shared" ca="1" si="135"/>
        <v>340</v>
      </c>
      <c r="BI360" t="str">
        <f t="shared" si="100"/>
        <v>$H$354</v>
      </c>
      <c r="BJ360">
        <f t="shared" ca="1" si="136"/>
        <v>191.6</v>
      </c>
      <c r="BK360">
        <f>ROW()</f>
        <v>360</v>
      </c>
      <c r="BL360">
        <f t="shared" si="167"/>
        <v>0</v>
      </c>
      <c r="BM360" t="b">
        <f t="shared" si="102"/>
        <v>1</v>
      </c>
      <c r="BN360">
        <f t="shared" ca="1" si="106"/>
        <v>340</v>
      </c>
      <c r="BO360">
        <f t="shared" si="103"/>
        <v>193.3</v>
      </c>
    </row>
    <row r="361" spans="1:67" x14ac:dyDescent="0.25">
      <c r="A361" t="str">
        <f t="shared" si="104"/>
        <v>200511</v>
      </c>
      <c r="B361">
        <f t="shared" si="112"/>
        <v>2005</v>
      </c>
      <c r="C361">
        <f t="shared" si="113"/>
        <v>11</v>
      </c>
      <c r="D361">
        <f t="shared" si="120"/>
        <v>356</v>
      </c>
      <c r="E361" s="64">
        <v>7872</v>
      </c>
      <c r="F361" s="64">
        <v>6636</v>
      </c>
      <c r="G361" s="2">
        <v>0.78</v>
      </c>
      <c r="H361" s="63">
        <v>193.6</v>
      </c>
      <c r="J361" s="32">
        <f t="shared" si="168"/>
        <v>1.0057493292449213</v>
      </c>
      <c r="K361" s="32">
        <f t="shared" si="168"/>
        <v>1.002416918429003</v>
      </c>
      <c r="L361" s="104">
        <v>4.3499999999999996</v>
      </c>
      <c r="M361" s="104">
        <v>4.34</v>
      </c>
      <c r="N361" s="104">
        <v>4.32</v>
      </c>
      <c r="P361" s="104">
        <v>2.11</v>
      </c>
      <c r="Q361" s="104">
        <v>1.72</v>
      </c>
      <c r="R361" s="104">
        <v>1.36</v>
      </c>
      <c r="T361" s="104">
        <v>1.32</v>
      </c>
      <c r="U361" s="104">
        <v>1.42</v>
      </c>
      <c r="V361" s="104">
        <v>1.23</v>
      </c>
      <c r="X361" s="104">
        <f t="shared" si="169"/>
        <v>1.7149999999999999</v>
      </c>
      <c r="Y361" s="104">
        <f t="shared" si="169"/>
        <v>1.5699999999999998</v>
      </c>
      <c r="Z361" s="104">
        <f t="shared" si="169"/>
        <v>1.2949999999999999</v>
      </c>
      <c r="AB361" s="104">
        <f t="shared" si="170"/>
        <v>2.6349999999999998</v>
      </c>
      <c r="AC361" s="104">
        <f t="shared" si="170"/>
        <v>2.77</v>
      </c>
      <c r="AD361" s="104">
        <f t="shared" si="170"/>
        <v>3.0250000000000004</v>
      </c>
      <c r="AF361" s="63">
        <f t="shared" si="165"/>
        <v>4.1349999999999998E-2</v>
      </c>
      <c r="AG361" s="63">
        <f t="shared" si="165"/>
        <v>4.2699999999999995E-2</v>
      </c>
      <c r="AH361" s="63">
        <f t="shared" si="165"/>
        <v>4.5250000000000005E-2</v>
      </c>
      <c r="AJ361" s="63">
        <f t="shared" si="166"/>
        <v>3.3822024746541501E-3</v>
      </c>
      <c r="AK361" s="63">
        <f t="shared" si="166"/>
        <v>3.4905363507502507E-3</v>
      </c>
      <c r="AL361" s="63">
        <f t="shared" si="166"/>
        <v>3.6948166726487042E-3</v>
      </c>
      <c r="AN361" s="106" t="str">
        <f t="shared" ca="1" si="138"/>
        <v/>
      </c>
      <c r="AP361" s="106" t="str">
        <f t="shared" ca="1" si="139"/>
        <v/>
      </c>
      <c r="AR361" t="str">
        <f t="shared" si="114"/>
        <v>200511</v>
      </c>
      <c r="AS361">
        <f t="shared" si="130"/>
        <v>356</v>
      </c>
      <c r="AT361">
        <f t="shared" ca="1" si="115"/>
        <v>7872</v>
      </c>
      <c r="AU361">
        <f t="shared" ca="1" si="116"/>
        <v>6636</v>
      </c>
      <c r="AV361">
        <f t="shared" ca="1" si="117"/>
        <v>0.78</v>
      </c>
      <c r="AW361">
        <f t="shared" ca="1" si="118"/>
        <v>193.6</v>
      </c>
      <c r="AX361">
        <f t="shared" ca="1" si="119"/>
        <v>193.6</v>
      </c>
      <c r="BC361">
        <f t="shared" si="94"/>
        <v>361</v>
      </c>
      <c r="BD361">
        <f t="shared" si="95"/>
        <v>361</v>
      </c>
      <c r="BE361">
        <f t="shared" si="96"/>
        <v>361</v>
      </c>
      <c r="BF361">
        <f t="shared" si="108"/>
        <v>361</v>
      </c>
      <c r="BG361" t="str">
        <f t="shared" si="98"/>
        <v>$H$560</v>
      </c>
      <c r="BH361">
        <f t="shared" ca="1" si="135"/>
        <v>340</v>
      </c>
      <c r="BI361" t="str">
        <f t="shared" si="100"/>
        <v>$H$355</v>
      </c>
      <c r="BJ361">
        <f t="shared" ca="1" si="136"/>
        <v>192</v>
      </c>
      <c r="BK361">
        <f>ROW()</f>
        <v>361</v>
      </c>
      <c r="BL361">
        <f t="shared" si="167"/>
        <v>0</v>
      </c>
      <c r="BM361" t="b">
        <f t="shared" si="102"/>
        <v>1</v>
      </c>
      <c r="BN361">
        <f t="shared" ca="1" si="106"/>
        <v>340</v>
      </c>
      <c r="BO361">
        <f t="shared" si="103"/>
        <v>193.6</v>
      </c>
    </row>
    <row r="362" spans="1:67" x14ac:dyDescent="0.25">
      <c r="A362" t="str">
        <f t="shared" si="104"/>
        <v>200512</v>
      </c>
      <c r="B362">
        <f t="shared" si="112"/>
        <v>2005</v>
      </c>
      <c r="C362">
        <f t="shared" si="113"/>
        <v>12</v>
      </c>
      <c r="D362">
        <f t="shared" si="120"/>
        <v>357</v>
      </c>
      <c r="E362" s="64">
        <v>7936</v>
      </c>
      <c r="F362" s="64">
        <v>6652</v>
      </c>
      <c r="G362" s="2">
        <v>0.78</v>
      </c>
      <c r="H362" s="63">
        <v>194.1</v>
      </c>
      <c r="J362" s="32">
        <f t="shared" si="168"/>
        <v>1.0081300813008129</v>
      </c>
      <c r="K362" s="32">
        <f t="shared" si="168"/>
        <v>1.0024110910186859</v>
      </c>
      <c r="L362" s="63">
        <v>4.2300000000000004</v>
      </c>
      <c r="M362" s="63">
        <v>4.2</v>
      </c>
      <c r="N362" s="63">
        <v>4.16</v>
      </c>
      <c r="O362"/>
      <c r="P362" s="63">
        <v>2.06</v>
      </c>
      <c r="Q362" s="63">
        <v>1.63</v>
      </c>
      <c r="R362" s="63">
        <v>1.25</v>
      </c>
      <c r="S362"/>
      <c r="T362" s="63">
        <v>1.25</v>
      </c>
      <c r="U362" s="63">
        <v>1.32</v>
      </c>
      <c r="V362" s="63">
        <v>1.1200000000000001</v>
      </c>
      <c r="X362" s="104">
        <f t="shared" ref="X362:Z365" si="171">(P362+T362)/2</f>
        <v>1.655</v>
      </c>
      <c r="Y362" s="104">
        <f t="shared" si="171"/>
        <v>1.4750000000000001</v>
      </c>
      <c r="Z362" s="104">
        <f t="shared" si="171"/>
        <v>1.1850000000000001</v>
      </c>
      <c r="AB362" s="104">
        <f t="shared" ref="AB362:AD365" si="172">L362-X362</f>
        <v>2.5750000000000002</v>
      </c>
      <c r="AC362" s="104">
        <f t="shared" si="172"/>
        <v>2.7250000000000001</v>
      </c>
      <c r="AD362" s="104">
        <f t="shared" si="172"/>
        <v>2.9750000000000001</v>
      </c>
      <c r="AF362" s="63">
        <f t="shared" ref="AF362:AH365" si="173">(AB362+1.5)/100</f>
        <v>4.0750000000000001E-2</v>
      </c>
      <c r="AG362" s="63">
        <f t="shared" si="173"/>
        <v>4.2249999999999996E-2</v>
      </c>
      <c r="AH362" s="63">
        <f t="shared" si="173"/>
        <v>4.4749999999999998E-2</v>
      </c>
      <c r="AJ362" s="63">
        <f t="shared" ref="AJ362:AL365" si="174">(1+AF362)^(1/12)-1</f>
        <v>3.3340127558512123E-3</v>
      </c>
      <c r="AK362" s="63">
        <f t="shared" si="174"/>
        <v>3.4544393519015948E-3</v>
      </c>
      <c r="AL362" s="63">
        <f t="shared" si="174"/>
        <v>3.6547977401839571E-3</v>
      </c>
      <c r="AN362" s="106" t="str">
        <f t="shared" ca="1" si="138"/>
        <v/>
      </c>
      <c r="AP362" s="106" t="str">
        <f t="shared" ca="1" si="139"/>
        <v/>
      </c>
      <c r="AR362" t="str">
        <f t="shared" si="114"/>
        <v>200512</v>
      </c>
      <c r="AS362">
        <f t="shared" si="130"/>
        <v>357</v>
      </c>
      <c r="AT362">
        <f t="shared" ca="1" si="115"/>
        <v>7936</v>
      </c>
      <c r="AU362">
        <f t="shared" ca="1" si="116"/>
        <v>6652</v>
      </c>
      <c r="AV362">
        <f t="shared" ca="1" si="117"/>
        <v>0.78</v>
      </c>
      <c r="AW362">
        <f t="shared" ca="1" si="118"/>
        <v>194.1</v>
      </c>
      <c r="AX362">
        <f t="shared" ca="1" si="119"/>
        <v>194.1</v>
      </c>
      <c r="BC362">
        <f t="shared" si="94"/>
        <v>362</v>
      </c>
      <c r="BD362">
        <f t="shared" si="95"/>
        <v>362</v>
      </c>
      <c r="BE362">
        <f t="shared" si="96"/>
        <v>362</v>
      </c>
      <c r="BF362">
        <f t="shared" si="108"/>
        <v>362</v>
      </c>
      <c r="BG362" t="str">
        <f t="shared" si="98"/>
        <v>$H$560</v>
      </c>
      <c r="BH362">
        <f t="shared" ca="1" si="135"/>
        <v>340</v>
      </c>
      <c r="BI362" t="str">
        <f t="shared" si="100"/>
        <v>$H$356</v>
      </c>
      <c r="BJ362">
        <f t="shared" ca="1" si="136"/>
        <v>192.2</v>
      </c>
      <c r="BK362">
        <f>ROW()</f>
        <v>362</v>
      </c>
      <c r="BL362">
        <f t="shared" si="167"/>
        <v>0</v>
      </c>
      <c r="BM362" t="b">
        <f t="shared" si="102"/>
        <v>1</v>
      </c>
      <c r="BN362">
        <f t="shared" ca="1" si="106"/>
        <v>340</v>
      </c>
      <c r="BO362">
        <f t="shared" si="103"/>
        <v>194.1</v>
      </c>
    </row>
    <row r="363" spans="1:67" x14ac:dyDescent="0.25">
      <c r="A363" t="str">
        <f t="shared" si="104"/>
        <v>20061</v>
      </c>
      <c r="B363">
        <f t="shared" si="112"/>
        <v>2006</v>
      </c>
      <c r="C363">
        <f t="shared" si="113"/>
        <v>1</v>
      </c>
      <c r="D363">
        <f t="shared" si="120"/>
        <v>358</v>
      </c>
      <c r="E363" s="275">
        <v>7942</v>
      </c>
      <c r="F363" s="64">
        <v>6668</v>
      </c>
      <c r="G363" s="2">
        <v>0.78</v>
      </c>
      <c r="H363" s="63">
        <v>193.4</v>
      </c>
      <c r="J363" s="32">
        <f t="shared" si="168"/>
        <v>1.0007560483870968</v>
      </c>
      <c r="K363" s="32">
        <f t="shared" ref="K363:K393" si="175">F363/F362</f>
        <v>1.0024052916416115</v>
      </c>
      <c r="L363" s="63">
        <v>4.17</v>
      </c>
      <c r="M363" s="63">
        <v>4.13</v>
      </c>
      <c r="N363" s="63">
        <v>4.08</v>
      </c>
      <c r="O363"/>
      <c r="P363" s="63">
        <v>1.96</v>
      </c>
      <c r="Q363" s="63">
        <v>1.52</v>
      </c>
      <c r="R363" s="63">
        <v>1.1100000000000001</v>
      </c>
      <c r="S363"/>
      <c r="T363" s="63">
        <v>1.1399999999999999</v>
      </c>
      <c r="U363" s="63">
        <v>1.22</v>
      </c>
      <c r="V363" s="63">
        <v>0.98</v>
      </c>
      <c r="X363" s="104">
        <f t="shared" si="171"/>
        <v>1.5499999999999998</v>
      </c>
      <c r="Y363" s="104">
        <f t="shared" si="171"/>
        <v>1.37</v>
      </c>
      <c r="Z363" s="104">
        <f t="shared" si="171"/>
        <v>1.0449999999999999</v>
      </c>
      <c r="AB363" s="104">
        <f t="shared" si="172"/>
        <v>2.62</v>
      </c>
      <c r="AC363" s="104">
        <f t="shared" si="172"/>
        <v>2.76</v>
      </c>
      <c r="AD363" s="104">
        <f t="shared" si="172"/>
        <v>3.0350000000000001</v>
      </c>
      <c r="AF363" s="63">
        <f t="shared" si="173"/>
        <v>4.1200000000000001E-2</v>
      </c>
      <c r="AG363" s="63">
        <f t="shared" si="173"/>
        <v>4.2599999999999999E-2</v>
      </c>
      <c r="AH363" s="63">
        <f t="shared" si="173"/>
        <v>4.5350000000000001E-2</v>
      </c>
      <c r="AJ363" s="63">
        <f t="shared" si="174"/>
        <v>3.3701574315379013E-3</v>
      </c>
      <c r="AK363" s="63">
        <f t="shared" si="174"/>
        <v>3.4825160297176083E-3</v>
      </c>
      <c r="AL363" s="63">
        <f t="shared" si="174"/>
        <v>3.7028183533327486E-3</v>
      </c>
      <c r="AN363" s="106" t="str">
        <f t="shared" ca="1" si="138"/>
        <v/>
      </c>
      <c r="AP363" s="106" t="str">
        <f t="shared" ca="1" si="139"/>
        <v/>
      </c>
      <c r="AR363" t="str">
        <f t="shared" si="114"/>
        <v>20061</v>
      </c>
      <c r="AS363">
        <f t="shared" si="130"/>
        <v>358</v>
      </c>
      <c r="AT363">
        <f t="shared" ca="1" si="115"/>
        <v>7942</v>
      </c>
      <c r="AU363">
        <f t="shared" ca="1" si="116"/>
        <v>6668</v>
      </c>
      <c r="AV363">
        <f t="shared" ca="1" si="117"/>
        <v>0.78</v>
      </c>
      <c r="AW363">
        <f t="shared" ca="1" si="118"/>
        <v>193.4</v>
      </c>
      <c r="AX363">
        <f t="shared" ca="1" si="119"/>
        <v>193.4</v>
      </c>
      <c r="BC363">
        <f t="shared" si="94"/>
        <v>363</v>
      </c>
      <c r="BD363">
        <f t="shared" si="95"/>
        <v>363</v>
      </c>
      <c r="BE363">
        <f t="shared" si="96"/>
        <v>363</v>
      </c>
      <c r="BF363">
        <f t="shared" si="108"/>
        <v>363</v>
      </c>
      <c r="BG363" t="str">
        <f t="shared" si="98"/>
        <v>$H$560</v>
      </c>
      <c r="BH363">
        <f t="shared" ca="1" si="135"/>
        <v>340</v>
      </c>
      <c r="BI363" t="str">
        <f t="shared" si="100"/>
        <v>$H$357</v>
      </c>
      <c r="BJ363">
        <f t="shared" ca="1" si="136"/>
        <v>192.2</v>
      </c>
      <c r="BK363">
        <f>ROW()</f>
        <v>363</v>
      </c>
      <c r="BL363">
        <f t="shared" si="167"/>
        <v>0</v>
      </c>
      <c r="BM363" t="b">
        <f t="shared" si="102"/>
        <v>1</v>
      </c>
      <c r="BN363">
        <f t="shared" ca="1" si="106"/>
        <v>340</v>
      </c>
      <c r="BO363">
        <f t="shared" si="103"/>
        <v>193.4</v>
      </c>
    </row>
    <row r="364" spans="1:67" x14ac:dyDescent="0.25">
      <c r="A364" t="str">
        <f t="shared" si="104"/>
        <v>20062</v>
      </c>
      <c r="B364">
        <f t="shared" si="112"/>
        <v>2006</v>
      </c>
      <c r="C364">
        <f t="shared" si="113"/>
        <v>2</v>
      </c>
      <c r="D364">
        <f t="shared" si="120"/>
        <v>359</v>
      </c>
      <c r="E364" s="275">
        <v>8090</v>
      </c>
      <c r="F364" s="64">
        <v>6683</v>
      </c>
      <c r="G364" s="2">
        <v>0.78</v>
      </c>
      <c r="H364" s="63">
        <v>194.2</v>
      </c>
      <c r="J364" s="32">
        <f t="shared" si="168"/>
        <v>1.0186351045076807</v>
      </c>
      <c r="K364" s="32">
        <f t="shared" si="175"/>
        <v>1.002249550089982</v>
      </c>
      <c r="L364" s="63">
        <v>4.3099999999999996</v>
      </c>
      <c r="M364" s="63">
        <v>4.21</v>
      </c>
      <c r="N364" s="63">
        <v>4.0999999999999996</v>
      </c>
      <c r="O364"/>
      <c r="P364" s="63">
        <v>2.14</v>
      </c>
      <c r="Q364" s="63">
        <v>1.55</v>
      </c>
      <c r="R364" s="63">
        <v>0.99</v>
      </c>
      <c r="S364"/>
      <c r="T364" s="63">
        <v>1.29</v>
      </c>
      <c r="U364" s="63">
        <v>1.24</v>
      </c>
      <c r="V364" s="63">
        <v>0.86</v>
      </c>
      <c r="X364" s="104">
        <f t="shared" si="171"/>
        <v>1.7150000000000001</v>
      </c>
      <c r="Y364" s="104">
        <f t="shared" si="171"/>
        <v>1.395</v>
      </c>
      <c r="Z364" s="104">
        <f t="shared" si="171"/>
        <v>0.92500000000000004</v>
      </c>
      <c r="AB364" s="104">
        <f t="shared" si="172"/>
        <v>2.5949999999999998</v>
      </c>
      <c r="AC364" s="104">
        <f t="shared" si="172"/>
        <v>2.8149999999999999</v>
      </c>
      <c r="AD364" s="104">
        <f t="shared" si="172"/>
        <v>3.1749999999999998</v>
      </c>
      <c r="AF364" s="63">
        <f t="shared" si="173"/>
        <v>4.095E-2</v>
      </c>
      <c r="AG364" s="63">
        <f t="shared" si="173"/>
        <v>4.3149999999999994E-2</v>
      </c>
      <c r="AH364" s="63">
        <f t="shared" si="173"/>
        <v>4.675E-2</v>
      </c>
      <c r="AJ364" s="63">
        <f t="shared" si="174"/>
        <v>3.3500788244307245E-3</v>
      </c>
      <c r="AK364" s="63">
        <f t="shared" si="174"/>
        <v>3.5266190721769952E-3</v>
      </c>
      <c r="AL364" s="63">
        <f t="shared" si="174"/>
        <v>3.814768269600366E-3</v>
      </c>
      <c r="AN364" s="106" t="str">
        <f t="shared" ca="1" si="138"/>
        <v/>
      </c>
      <c r="AP364" s="106" t="str">
        <f t="shared" ca="1" si="139"/>
        <v/>
      </c>
      <c r="AR364" t="str">
        <f t="shared" si="114"/>
        <v>20062</v>
      </c>
      <c r="AS364">
        <f t="shared" si="130"/>
        <v>359</v>
      </c>
      <c r="AT364">
        <f t="shared" ca="1" si="115"/>
        <v>8090</v>
      </c>
      <c r="AU364">
        <f t="shared" ca="1" si="116"/>
        <v>6683</v>
      </c>
      <c r="AV364">
        <f t="shared" ca="1" si="117"/>
        <v>0.78</v>
      </c>
      <c r="AW364">
        <f t="shared" ca="1" si="118"/>
        <v>194.2</v>
      </c>
      <c r="AX364">
        <f t="shared" ca="1" si="119"/>
        <v>194.2</v>
      </c>
      <c r="BC364">
        <f t="shared" si="94"/>
        <v>364</v>
      </c>
      <c r="BD364">
        <f t="shared" si="95"/>
        <v>364</v>
      </c>
      <c r="BE364">
        <f t="shared" si="96"/>
        <v>364</v>
      </c>
      <c r="BF364">
        <f t="shared" si="108"/>
        <v>364</v>
      </c>
      <c r="BG364" t="str">
        <f t="shared" si="98"/>
        <v>$H$560</v>
      </c>
      <c r="BH364">
        <f t="shared" ca="1" si="135"/>
        <v>340</v>
      </c>
      <c r="BI364" t="str">
        <f t="shared" si="100"/>
        <v>$H$358</v>
      </c>
      <c r="BJ364">
        <f t="shared" ca="1" si="136"/>
        <v>192.6</v>
      </c>
      <c r="BK364">
        <f>ROW()</f>
        <v>364</v>
      </c>
      <c r="BL364">
        <f t="shared" si="167"/>
        <v>0</v>
      </c>
      <c r="BM364" t="b">
        <f t="shared" si="102"/>
        <v>1</v>
      </c>
      <c r="BN364">
        <f t="shared" ca="1" si="106"/>
        <v>340</v>
      </c>
      <c r="BO364">
        <f t="shared" si="103"/>
        <v>194.2</v>
      </c>
    </row>
    <row r="365" spans="1:67" x14ac:dyDescent="0.25">
      <c r="A365" t="str">
        <f t="shared" si="104"/>
        <v>20063</v>
      </c>
      <c r="B365">
        <f t="shared" si="112"/>
        <v>2006</v>
      </c>
      <c r="C365">
        <f t="shared" si="113"/>
        <v>3</v>
      </c>
      <c r="D365">
        <f t="shared" si="120"/>
        <v>360</v>
      </c>
      <c r="E365" s="275">
        <v>8051</v>
      </c>
      <c r="F365" s="64">
        <v>6699</v>
      </c>
      <c r="G365" s="2">
        <v>0.78</v>
      </c>
      <c r="H365" s="274">
        <v>195</v>
      </c>
      <c r="J365" s="32">
        <f t="shared" si="168"/>
        <v>0.9951792336217552</v>
      </c>
      <c r="K365" s="32">
        <f t="shared" si="175"/>
        <v>1.0023941343707916</v>
      </c>
      <c r="L365" s="63">
        <v>4.28</v>
      </c>
      <c r="M365" s="63">
        <v>4.18</v>
      </c>
      <c r="N365" s="63">
        <v>4.07</v>
      </c>
      <c r="O365"/>
      <c r="P365" s="63">
        <v>1.99</v>
      </c>
      <c r="Q365" s="63">
        <v>1.48</v>
      </c>
      <c r="R365" s="63">
        <v>0.96</v>
      </c>
      <c r="S365"/>
      <c r="T365" s="63">
        <v>1.1100000000000001</v>
      </c>
      <c r="U365" s="63">
        <v>1.17</v>
      </c>
      <c r="V365" s="63">
        <v>0.83</v>
      </c>
      <c r="X365" s="104">
        <f t="shared" si="171"/>
        <v>1.55</v>
      </c>
      <c r="Y365" s="104">
        <f t="shared" si="171"/>
        <v>1.325</v>
      </c>
      <c r="Z365" s="104">
        <f t="shared" si="171"/>
        <v>0.89500000000000002</v>
      </c>
      <c r="AB365" s="104">
        <f t="shared" si="172"/>
        <v>2.7300000000000004</v>
      </c>
      <c r="AC365" s="104">
        <f t="shared" si="172"/>
        <v>2.8549999999999995</v>
      </c>
      <c r="AD365" s="104">
        <f t="shared" si="172"/>
        <v>3.1750000000000003</v>
      </c>
      <c r="AF365" s="63">
        <f t="shared" si="173"/>
        <v>4.2300000000000004E-2</v>
      </c>
      <c r="AG365" s="63">
        <f t="shared" si="173"/>
        <v>4.3549999999999998E-2</v>
      </c>
      <c r="AH365" s="63">
        <f t="shared" si="173"/>
        <v>4.6750000000000007E-2</v>
      </c>
      <c r="AJ365" s="63">
        <f t="shared" si="174"/>
        <v>3.4584508349766452E-3</v>
      </c>
      <c r="AK365" s="63">
        <f t="shared" si="174"/>
        <v>3.5586806258918191E-3</v>
      </c>
      <c r="AL365" s="63">
        <f t="shared" si="174"/>
        <v>3.814768269600366E-3</v>
      </c>
      <c r="AN365" s="106" t="str">
        <f t="shared" ca="1" si="138"/>
        <v/>
      </c>
      <c r="AP365" s="106" t="str">
        <f t="shared" ca="1" si="139"/>
        <v/>
      </c>
      <c r="AR365" t="str">
        <f t="shared" si="114"/>
        <v>20063</v>
      </c>
      <c r="AS365">
        <f t="shared" si="130"/>
        <v>360</v>
      </c>
      <c r="AT365">
        <f t="shared" ca="1" si="115"/>
        <v>8051</v>
      </c>
      <c r="AU365">
        <f t="shared" ca="1" si="116"/>
        <v>6699</v>
      </c>
      <c r="AV365">
        <f t="shared" ca="1" si="117"/>
        <v>0.78</v>
      </c>
      <c r="AW365">
        <f t="shared" ca="1" si="118"/>
        <v>195</v>
      </c>
      <c r="AX365">
        <f t="shared" ca="1" si="119"/>
        <v>195</v>
      </c>
      <c r="BC365">
        <f t="shared" si="94"/>
        <v>365</v>
      </c>
      <c r="BD365">
        <f t="shared" si="95"/>
        <v>365</v>
      </c>
      <c r="BE365">
        <f t="shared" si="96"/>
        <v>365</v>
      </c>
      <c r="BF365">
        <f t="shared" si="108"/>
        <v>365</v>
      </c>
      <c r="BG365" t="str">
        <f t="shared" si="98"/>
        <v>$H$560</v>
      </c>
      <c r="BH365">
        <f t="shared" ca="1" si="135"/>
        <v>340</v>
      </c>
      <c r="BI365" t="str">
        <f t="shared" si="100"/>
        <v>$H$359</v>
      </c>
      <c r="BJ365">
        <f t="shared" ca="1" si="136"/>
        <v>193.1</v>
      </c>
      <c r="BK365">
        <f>ROW()</f>
        <v>365</v>
      </c>
      <c r="BL365">
        <f t="shared" si="167"/>
        <v>0</v>
      </c>
      <c r="BM365" t="b">
        <f t="shared" si="102"/>
        <v>1</v>
      </c>
      <c r="BN365">
        <f t="shared" ca="1" si="106"/>
        <v>340</v>
      </c>
      <c r="BO365">
        <f t="shared" si="103"/>
        <v>195</v>
      </c>
    </row>
    <row r="366" spans="1:67" x14ac:dyDescent="0.25">
      <c r="A366" t="str">
        <f t="shared" si="104"/>
        <v>20064</v>
      </c>
      <c r="B366">
        <f t="shared" si="112"/>
        <v>2006</v>
      </c>
      <c r="C366">
        <f t="shared" si="113"/>
        <v>4</v>
      </c>
      <c r="D366">
        <f t="shared" si="120"/>
        <v>361</v>
      </c>
      <c r="E366" s="275">
        <v>8019</v>
      </c>
      <c r="F366" s="64">
        <v>6716</v>
      </c>
      <c r="G366" s="2">
        <v>0.78</v>
      </c>
      <c r="H366" s="63">
        <v>196.5</v>
      </c>
      <c r="J366" s="32">
        <f t="shared" si="168"/>
        <v>0.99602533846727115</v>
      </c>
      <c r="K366" s="32">
        <f t="shared" si="175"/>
        <v>1.0025376921928646</v>
      </c>
      <c r="L366" s="63">
        <v>4.47</v>
      </c>
      <c r="M366" s="63">
        <v>4.42</v>
      </c>
      <c r="N366" s="63">
        <v>4.34</v>
      </c>
      <c r="O366"/>
      <c r="P366" s="63">
        <v>2.16</v>
      </c>
      <c r="Q366" s="63">
        <v>1.69</v>
      </c>
      <c r="R366" s="63">
        <v>1.21</v>
      </c>
      <c r="S366"/>
      <c r="T366" s="63">
        <v>1.27</v>
      </c>
      <c r="U366" s="63">
        <v>1.38</v>
      </c>
      <c r="V366" s="63">
        <v>1.08</v>
      </c>
      <c r="X366" s="104">
        <f t="shared" ref="X366:Z374" si="176">(P366+T366)/2</f>
        <v>1.7150000000000001</v>
      </c>
      <c r="Y366" s="104">
        <f t="shared" si="176"/>
        <v>1.5349999999999999</v>
      </c>
      <c r="Z366" s="104">
        <f t="shared" si="176"/>
        <v>1.145</v>
      </c>
      <c r="AB366" s="104">
        <f t="shared" ref="AB366:AD374" si="177">L366-X366</f>
        <v>2.7549999999999999</v>
      </c>
      <c r="AC366" s="104">
        <f t="shared" si="177"/>
        <v>2.8849999999999998</v>
      </c>
      <c r="AD366" s="104">
        <f t="shared" si="177"/>
        <v>3.1949999999999998</v>
      </c>
      <c r="AF366" s="63">
        <f t="shared" ref="AF366:AH374" si="178">(AB366+1.5)/100</f>
        <v>4.2549999999999998E-2</v>
      </c>
      <c r="AG366" s="63">
        <f t="shared" si="178"/>
        <v>4.385E-2</v>
      </c>
      <c r="AH366" s="63">
        <f t="shared" si="178"/>
        <v>4.6950000000000006E-2</v>
      </c>
      <c r="AJ366" s="63">
        <f t="shared" ref="AJ366:AL374" si="179">(1+AF366)^(1/12)-1</f>
        <v>3.4785056047641483E-3</v>
      </c>
      <c r="AK366" s="63">
        <f t="shared" si="179"/>
        <v>3.5827193991713191E-3</v>
      </c>
      <c r="AL366" s="63">
        <f t="shared" si="179"/>
        <v>3.8307499091558839E-3</v>
      </c>
      <c r="AN366" s="106" t="str">
        <f t="shared" ca="1" si="138"/>
        <v/>
      </c>
      <c r="AP366" s="106" t="str">
        <f t="shared" ca="1" si="139"/>
        <v/>
      </c>
      <c r="AR366" t="str">
        <f t="shared" si="114"/>
        <v>20064</v>
      </c>
      <c r="AS366">
        <f t="shared" si="130"/>
        <v>361</v>
      </c>
      <c r="AT366">
        <f t="shared" ca="1" si="115"/>
        <v>8019</v>
      </c>
      <c r="AU366">
        <f t="shared" ca="1" si="116"/>
        <v>6716</v>
      </c>
      <c r="AV366">
        <f t="shared" ca="1" si="117"/>
        <v>0.78</v>
      </c>
      <c r="AW366">
        <f t="shared" ca="1" si="118"/>
        <v>196.5</v>
      </c>
      <c r="AX366">
        <f t="shared" ca="1" si="119"/>
        <v>196.5</v>
      </c>
      <c r="BC366">
        <f t="shared" si="94"/>
        <v>366</v>
      </c>
      <c r="BD366">
        <f t="shared" si="95"/>
        <v>366</v>
      </c>
      <c r="BE366">
        <f t="shared" si="96"/>
        <v>366</v>
      </c>
      <c r="BF366">
        <f t="shared" si="108"/>
        <v>366</v>
      </c>
      <c r="BG366" t="str">
        <f t="shared" si="98"/>
        <v>$H$560</v>
      </c>
      <c r="BH366">
        <f t="shared" ca="1" si="135"/>
        <v>340</v>
      </c>
      <c r="BI366" t="str">
        <f t="shared" si="100"/>
        <v>$H$360</v>
      </c>
      <c r="BJ366">
        <f t="shared" ca="1" si="136"/>
        <v>193.3</v>
      </c>
      <c r="BK366">
        <f>ROW()</f>
        <v>366</v>
      </c>
      <c r="BL366">
        <f t="shared" si="167"/>
        <v>0</v>
      </c>
      <c r="BM366" t="b">
        <f t="shared" si="102"/>
        <v>1</v>
      </c>
      <c r="BN366">
        <f t="shared" ca="1" si="106"/>
        <v>340</v>
      </c>
      <c r="BO366">
        <f t="shared" si="103"/>
        <v>196.5</v>
      </c>
    </row>
    <row r="367" spans="1:67" x14ac:dyDescent="0.25">
      <c r="A367" t="str">
        <f t="shared" si="104"/>
        <v>20065</v>
      </c>
      <c r="B367">
        <f t="shared" si="112"/>
        <v>2006</v>
      </c>
      <c r="C367">
        <f t="shared" si="113"/>
        <v>5</v>
      </c>
      <c r="D367">
        <f t="shared" si="120"/>
        <v>362</v>
      </c>
      <c r="E367" s="64">
        <v>8064</v>
      </c>
      <c r="F367" s="64">
        <v>6733</v>
      </c>
      <c r="G367" s="2">
        <v>0.78</v>
      </c>
      <c r="H367" s="63">
        <v>197.7</v>
      </c>
      <c r="J367" s="32">
        <f t="shared" si="168"/>
        <v>1.005611672278339</v>
      </c>
      <c r="K367" s="32">
        <f t="shared" si="175"/>
        <v>1.0025312686122692</v>
      </c>
      <c r="L367" s="104">
        <v>4.7</v>
      </c>
      <c r="M367" s="104">
        <v>4.6500000000000004</v>
      </c>
      <c r="N367" s="104">
        <v>4.55</v>
      </c>
      <c r="P367" s="104">
        <v>2.29</v>
      </c>
      <c r="Q367" s="104">
        <v>1.83</v>
      </c>
      <c r="R367" s="104">
        <v>1.34</v>
      </c>
      <c r="T367" s="104">
        <v>1.38</v>
      </c>
      <c r="U367" s="104">
        <v>1.52</v>
      </c>
      <c r="V367" s="104">
        <v>1.21</v>
      </c>
      <c r="X367" s="104">
        <f t="shared" si="176"/>
        <v>1.835</v>
      </c>
      <c r="Y367" s="104">
        <f t="shared" si="176"/>
        <v>1.675</v>
      </c>
      <c r="Z367" s="104">
        <f t="shared" si="176"/>
        <v>1.2749999999999999</v>
      </c>
      <c r="AB367" s="104">
        <f t="shared" si="177"/>
        <v>2.8650000000000002</v>
      </c>
      <c r="AC367" s="104">
        <f t="shared" si="177"/>
        <v>2.9750000000000005</v>
      </c>
      <c r="AD367" s="104">
        <f t="shared" si="177"/>
        <v>3.2749999999999999</v>
      </c>
      <c r="AF367" s="63">
        <f t="shared" si="178"/>
        <v>4.3650000000000001E-2</v>
      </c>
      <c r="AG367" s="63">
        <f t="shared" si="178"/>
        <v>4.4750000000000005E-2</v>
      </c>
      <c r="AH367" s="63">
        <f t="shared" si="178"/>
        <v>4.7750000000000001E-2</v>
      </c>
      <c r="AJ367" s="63">
        <f t="shared" si="179"/>
        <v>3.5666942541034974E-3</v>
      </c>
      <c r="AK367" s="63">
        <f t="shared" si="179"/>
        <v>3.6547977401839571E-3</v>
      </c>
      <c r="AL367" s="63">
        <f t="shared" si="179"/>
        <v>3.8946484943260806E-3</v>
      </c>
      <c r="AN367" s="106" t="str">
        <f t="shared" ca="1" si="138"/>
        <v/>
      </c>
      <c r="AP367" s="106" t="str">
        <f t="shared" ca="1" si="139"/>
        <v/>
      </c>
      <c r="AR367" t="str">
        <f t="shared" si="114"/>
        <v>20065</v>
      </c>
      <c r="AS367">
        <f t="shared" si="130"/>
        <v>362</v>
      </c>
      <c r="AT367">
        <f t="shared" ca="1" si="115"/>
        <v>8064</v>
      </c>
      <c r="AU367">
        <f t="shared" ca="1" si="116"/>
        <v>6733</v>
      </c>
      <c r="AV367">
        <f t="shared" ca="1" si="117"/>
        <v>0.78</v>
      </c>
      <c r="AW367">
        <f t="shared" ca="1" si="118"/>
        <v>197.7</v>
      </c>
      <c r="AX367">
        <f t="shared" ca="1" si="119"/>
        <v>197.7</v>
      </c>
      <c r="BC367">
        <f t="shared" ref="BC367:BC430" si="180">IF(E367&gt;0,ROW(E367),BC366)</f>
        <v>367</v>
      </c>
      <c r="BD367">
        <f t="shared" ref="BD367:BD430" si="181">IF(F367&gt;0,ROW(F367),BD366)</f>
        <v>367</v>
      </c>
      <c r="BE367">
        <f t="shared" ref="BE367:BE430" si="182">IF(G367&gt;0,ROW(G367),BE366)</f>
        <v>367</v>
      </c>
      <c r="BF367">
        <f t="shared" si="108"/>
        <v>367</v>
      </c>
      <c r="BG367" t="str">
        <f t="shared" ref="BG367:BG430" si="183">ADDRESS(BF$2,H$3)</f>
        <v>$H$560</v>
      </c>
      <c r="BH367">
        <f t="shared" ca="1" si="135"/>
        <v>340</v>
      </c>
      <c r="BI367" t="str">
        <f t="shared" ref="BI367:BI430" si="184">ADDRESS($BF367-$BJ$3,H$3)</f>
        <v>$H$361</v>
      </c>
      <c r="BJ367">
        <f t="shared" ca="1" si="136"/>
        <v>193.6</v>
      </c>
      <c r="BK367">
        <f>ROW()</f>
        <v>367</v>
      </c>
      <c r="BL367">
        <f t="shared" si="167"/>
        <v>0</v>
      </c>
      <c r="BM367" t="b">
        <f t="shared" ref="BM367:BM430" si="185">(BL367-1)&lt;BM$3</f>
        <v>1</v>
      </c>
      <c r="BN367">
        <f t="shared" ca="1" si="106"/>
        <v>340</v>
      </c>
      <c r="BO367">
        <f t="shared" ref="BO367:BO430" si="186">IF(BK367&lt;BF$2,H367,ROUND(BN367,1))</f>
        <v>197.7</v>
      </c>
    </row>
    <row r="368" spans="1:67" x14ac:dyDescent="0.25">
      <c r="A368" t="str">
        <f t="shared" ref="A368:A413" si="187">B368&amp;C368</f>
        <v>20066</v>
      </c>
      <c r="B368">
        <f t="shared" si="112"/>
        <v>2006</v>
      </c>
      <c r="C368">
        <f t="shared" si="113"/>
        <v>6</v>
      </c>
      <c r="D368">
        <f t="shared" si="120"/>
        <v>363</v>
      </c>
      <c r="E368" s="64">
        <v>8135</v>
      </c>
      <c r="F368" s="64">
        <v>6751</v>
      </c>
      <c r="G368" s="2">
        <v>0.78</v>
      </c>
      <c r="H368" s="63">
        <v>198.5</v>
      </c>
      <c r="J368" s="32">
        <f t="shared" si="168"/>
        <v>1.0088045634920635</v>
      </c>
      <c r="K368" s="32">
        <f t="shared" si="175"/>
        <v>1.0026733996732511</v>
      </c>
      <c r="L368" s="104">
        <v>4.72</v>
      </c>
      <c r="M368" s="104">
        <v>4.6500000000000004</v>
      </c>
      <c r="N368" s="104">
        <v>4.54</v>
      </c>
      <c r="P368" s="104">
        <v>2.46</v>
      </c>
      <c r="Q368" s="104">
        <v>1.87</v>
      </c>
      <c r="R368" s="104">
        <v>1.39</v>
      </c>
      <c r="T368" s="104">
        <v>1.52</v>
      </c>
      <c r="U368" s="104">
        <v>1.55</v>
      </c>
      <c r="V368" s="104">
        <v>1.26</v>
      </c>
      <c r="X368" s="104">
        <f t="shared" si="176"/>
        <v>1.99</v>
      </c>
      <c r="Y368" s="104">
        <f t="shared" si="176"/>
        <v>1.71</v>
      </c>
      <c r="Z368" s="104">
        <f t="shared" si="176"/>
        <v>1.325</v>
      </c>
      <c r="AB368" s="104">
        <f t="shared" si="177"/>
        <v>2.7299999999999995</v>
      </c>
      <c r="AC368" s="104">
        <f t="shared" si="177"/>
        <v>2.9400000000000004</v>
      </c>
      <c r="AD368" s="104">
        <f t="shared" si="177"/>
        <v>3.2149999999999999</v>
      </c>
      <c r="AF368" s="63">
        <f t="shared" si="178"/>
        <v>4.2299999999999997E-2</v>
      </c>
      <c r="AG368" s="63">
        <f t="shared" si="178"/>
        <v>4.4400000000000002E-2</v>
      </c>
      <c r="AH368" s="63">
        <f t="shared" si="178"/>
        <v>4.7149999999999997E-2</v>
      </c>
      <c r="AJ368" s="63">
        <f t="shared" si="179"/>
        <v>3.4584508349766452E-3</v>
      </c>
      <c r="AK368" s="63">
        <f t="shared" si="179"/>
        <v>3.6267740400885984E-3</v>
      </c>
      <c r="AL368" s="63">
        <f t="shared" si="179"/>
        <v>3.8467287503822778E-3</v>
      </c>
      <c r="AN368" s="106" t="str">
        <f t="shared" ca="1" si="138"/>
        <v/>
      </c>
      <c r="AP368" s="106" t="str">
        <f t="shared" ca="1" si="139"/>
        <v/>
      </c>
      <c r="AR368" t="str">
        <f t="shared" si="114"/>
        <v>20066</v>
      </c>
      <c r="AS368">
        <f t="shared" si="130"/>
        <v>363</v>
      </c>
      <c r="AT368">
        <f t="shared" ca="1" si="115"/>
        <v>8135</v>
      </c>
      <c r="AU368">
        <f t="shared" ca="1" si="116"/>
        <v>6751</v>
      </c>
      <c r="AV368">
        <f t="shared" ca="1" si="117"/>
        <v>0.78</v>
      </c>
      <c r="AW368">
        <f t="shared" ca="1" si="118"/>
        <v>198.5</v>
      </c>
      <c r="AX368">
        <f t="shared" ca="1" si="119"/>
        <v>198.5</v>
      </c>
      <c r="BC368">
        <f t="shared" si="180"/>
        <v>368</v>
      </c>
      <c r="BD368">
        <f t="shared" si="181"/>
        <v>368</v>
      </c>
      <c r="BE368">
        <f t="shared" si="182"/>
        <v>368</v>
      </c>
      <c r="BF368">
        <f t="shared" ref="BF368:BF431" si="188">IF(H368&gt;0,ROW(H368),BF367)</f>
        <v>368</v>
      </c>
      <c r="BG368" t="str">
        <f t="shared" si="183"/>
        <v>$H$560</v>
      </c>
      <c r="BH368">
        <f t="shared" ca="1" si="135"/>
        <v>340</v>
      </c>
      <c r="BI368" t="str">
        <f t="shared" si="184"/>
        <v>$H$362</v>
      </c>
      <c r="BJ368">
        <f t="shared" ca="1" si="136"/>
        <v>194.1</v>
      </c>
      <c r="BK368">
        <f>ROW()</f>
        <v>368</v>
      </c>
      <c r="BL368">
        <f t="shared" si="167"/>
        <v>0</v>
      </c>
      <c r="BM368" t="b">
        <f t="shared" si="185"/>
        <v>1</v>
      </c>
      <c r="BN368">
        <f t="shared" ca="1" si="106"/>
        <v>340</v>
      </c>
      <c r="BO368">
        <f t="shared" si="186"/>
        <v>198.5</v>
      </c>
    </row>
    <row r="369" spans="1:67" x14ac:dyDescent="0.25">
      <c r="A369" t="str">
        <f t="shared" si="187"/>
        <v>20067</v>
      </c>
      <c r="B369">
        <f t="shared" si="112"/>
        <v>2006</v>
      </c>
      <c r="C369">
        <f t="shared" si="113"/>
        <v>7</v>
      </c>
      <c r="D369">
        <f t="shared" si="120"/>
        <v>364</v>
      </c>
      <c r="E369" s="64">
        <v>8109</v>
      </c>
      <c r="F369" s="64">
        <v>6769</v>
      </c>
      <c r="G369" s="2">
        <v>0.78</v>
      </c>
      <c r="H369" s="63">
        <v>198.5</v>
      </c>
      <c r="J369" s="32">
        <f t="shared" si="168"/>
        <v>0.99680393362015984</v>
      </c>
      <c r="K369" s="32">
        <f t="shared" si="175"/>
        <v>1.0026662716634573</v>
      </c>
      <c r="L369" s="104">
        <v>4.8099999999999996</v>
      </c>
      <c r="M369" s="104">
        <v>4.75</v>
      </c>
      <c r="N369" s="104">
        <v>4.6500000000000004</v>
      </c>
      <c r="P369" s="104">
        <v>2.58</v>
      </c>
      <c r="Q369" s="104">
        <v>1.98</v>
      </c>
      <c r="R369" s="104">
        <v>1.42</v>
      </c>
      <c r="T369" s="104">
        <v>1.62</v>
      </c>
      <c r="U369" s="104">
        <v>1.66</v>
      </c>
      <c r="V369" s="104">
        <v>1.3</v>
      </c>
      <c r="X369" s="104">
        <f t="shared" si="176"/>
        <v>2.1</v>
      </c>
      <c r="Y369" s="104">
        <f t="shared" si="176"/>
        <v>1.8199999999999998</v>
      </c>
      <c r="Z369" s="104">
        <f t="shared" si="176"/>
        <v>1.3599999999999999</v>
      </c>
      <c r="AB369" s="104">
        <f t="shared" si="177"/>
        <v>2.7099999999999995</v>
      </c>
      <c r="AC369" s="104">
        <f t="shared" si="177"/>
        <v>2.93</v>
      </c>
      <c r="AD369" s="104">
        <f t="shared" si="177"/>
        <v>3.2900000000000005</v>
      </c>
      <c r="AF369" s="63">
        <f t="shared" si="178"/>
        <v>4.2099999999999992E-2</v>
      </c>
      <c r="AG369" s="63">
        <f t="shared" si="178"/>
        <v>4.4299999999999999E-2</v>
      </c>
      <c r="AH369" s="63">
        <f t="shared" si="178"/>
        <v>4.7900000000000012E-2</v>
      </c>
      <c r="AJ369" s="63">
        <f t="shared" si="179"/>
        <v>3.4424038441496219E-3</v>
      </c>
      <c r="AK369" s="63">
        <f t="shared" si="179"/>
        <v>3.6187656874400176E-3</v>
      </c>
      <c r="AL369" s="63">
        <f t="shared" si="179"/>
        <v>3.9066244998400279E-3</v>
      </c>
      <c r="AN369" s="106" t="str">
        <f t="shared" ca="1" si="138"/>
        <v/>
      </c>
      <c r="AP369" s="106" t="str">
        <f t="shared" ca="1" si="139"/>
        <v/>
      </c>
      <c r="AR369" t="str">
        <f t="shared" si="114"/>
        <v>20067</v>
      </c>
      <c r="AS369">
        <f t="shared" si="130"/>
        <v>364</v>
      </c>
      <c r="AT369">
        <f t="shared" ca="1" si="115"/>
        <v>8109</v>
      </c>
      <c r="AU369">
        <f t="shared" ca="1" si="116"/>
        <v>6769</v>
      </c>
      <c r="AV369">
        <f t="shared" ca="1" si="117"/>
        <v>0.78</v>
      </c>
      <c r="AW369">
        <f t="shared" ca="1" si="118"/>
        <v>198.5</v>
      </c>
      <c r="AX369">
        <f t="shared" ca="1" si="119"/>
        <v>198.5</v>
      </c>
      <c r="BC369">
        <f t="shared" si="180"/>
        <v>369</v>
      </c>
      <c r="BD369">
        <f t="shared" si="181"/>
        <v>369</v>
      </c>
      <c r="BE369">
        <f t="shared" si="182"/>
        <v>369</v>
      </c>
      <c r="BF369">
        <f t="shared" si="188"/>
        <v>369</v>
      </c>
      <c r="BG369" t="str">
        <f t="shared" si="183"/>
        <v>$H$560</v>
      </c>
      <c r="BH369">
        <f t="shared" ca="1" si="135"/>
        <v>340</v>
      </c>
      <c r="BI369" t="str">
        <f t="shared" si="184"/>
        <v>$H$363</v>
      </c>
      <c r="BJ369">
        <f t="shared" ca="1" si="136"/>
        <v>193.4</v>
      </c>
      <c r="BK369">
        <f>ROW()</f>
        <v>369</v>
      </c>
      <c r="BL369">
        <f t="shared" si="167"/>
        <v>0</v>
      </c>
      <c r="BM369" t="b">
        <f t="shared" si="185"/>
        <v>1</v>
      </c>
      <c r="BN369">
        <f t="shared" ca="1" si="106"/>
        <v>340</v>
      </c>
      <c r="BO369">
        <f t="shared" si="186"/>
        <v>198.5</v>
      </c>
    </row>
    <row r="370" spans="1:67" x14ac:dyDescent="0.25">
      <c r="A370" t="str">
        <f t="shared" si="187"/>
        <v>20068</v>
      </c>
      <c r="B370">
        <f t="shared" si="112"/>
        <v>2006</v>
      </c>
      <c r="C370">
        <f t="shared" si="113"/>
        <v>8</v>
      </c>
      <c r="D370">
        <f t="shared" si="120"/>
        <v>365</v>
      </c>
      <c r="E370" s="64">
        <v>8135</v>
      </c>
      <c r="F370" s="64">
        <v>6787</v>
      </c>
      <c r="G370" s="2">
        <v>0.78</v>
      </c>
      <c r="H370" s="63">
        <v>199.2</v>
      </c>
      <c r="J370" s="32">
        <f t="shared" si="168"/>
        <v>1.0032063139721297</v>
      </c>
      <c r="K370" s="32">
        <f t="shared" si="175"/>
        <v>1.0026591815630079</v>
      </c>
      <c r="L370" s="104">
        <v>4.72</v>
      </c>
      <c r="M370" s="104">
        <v>4.63</v>
      </c>
      <c r="N370" s="104">
        <v>4.51</v>
      </c>
      <c r="P370" s="104">
        <v>2.46</v>
      </c>
      <c r="Q370" s="104">
        <v>1.8</v>
      </c>
      <c r="R370" s="104">
        <v>1.23</v>
      </c>
      <c r="T370" s="104">
        <v>1.47</v>
      </c>
      <c r="U370" s="104">
        <v>1.49</v>
      </c>
      <c r="V370" s="104">
        <v>1.1000000000000001</v>
      </c>
      <c r="X370" s="104">
        <f t="shared" si="176"/>
        <v>1.9649999999999999</v>
      </c>
      <c r="Y370" s="104">
        <f t="shared" si="176"/>
        <v>1.645</v>
      </c>
      <c r="Z370" s="104">
        <f t="shared" si="176"/>
        <v>1.165</v>
      </c>
      <c r="AB370" s="104">
        <f t="shared" si="177"/>
        <v>2.7549999999999999</v>
      </c>
      <c r="AC370" s="104">
        <f t="shared" si="177"/>
        <v>2.9849999999999999</v>
      </c>
      <c r="AD370" s="104">
        <f t="shared" si="177"/>
        <v>3.3449999999999998</v>
      </c>
      <c r="AF370" s="63">
        <f t="shared" si="178"/>
        <v>4.2549999999999998E-2</v>
      </c>
      <c r="AG370" s="63">
        <f t="shared" si="178"/>
        <v>4.4849999999999994E-2</v>
      </c>
      <c r="AH370" s="63">
        <f t="shared" si="178"/>
        <v>4.845E-2</v>
      </c>
      <c r="AJ370" s="63">
        <f t="shared" si="179"/>
        <v>3.4785056047641483E-3</v>
      </c>
      <c r="AK370" s="63">
        <f t="shared" si="179"/>
        <v>3.6628029309786481E-3</v>
      </c>
      <c r="AL370" s="63">
        <f t="shared" si="179"/>
        <v>3.9505230797658442E-3</v>
      </c>
      <c r="AN370" s="106" t="str">
        <f t="shared" ca="1" si="138"/>
        <v/>
      </c>
      <c r="AP370" s="106" t="str">
        <f t="shared" ca="1" si="139"/>
        <v/>
      </c>
      <c r="AR370" t="str">
        <f t="shared" si="114"/>
        <v>20068</v>
      </c>
      <c r="AS370">
        <f t="shared" si="130"/>
        <v>365</v>
      </c>
      <c r="AT370">
        <f t="shared" ca="1" si="115"/>
        <v>8135</v>
      </c>
      <c r="AU370">
        <f t="shared" ca="1" si="116"/>
        <v>6787</v>
      </c>
      <c r="AV370">
        <f t="shared" ca="1" si="117"/>
        <v>0.78</v>
      </c>
      <c r="AW370">
        <f t="shared" ca="1" si="118"/>
        <v>199.2</v>
      </c>
      <c r="AX370">
        <f t="shared" ca="1" si="119"/>
        <v>199.2</v>
      </c>
      <c r="BC370">
        <f t="shared" si="180"/>
        <v>370</v>
      </c>
      <c r="BD370">
        <f t="shared" si="181"/>
        <v>370</v>
      </c>
      <c r="BE370">
        <f t="shared" si="182"/>
        <v>370</v>
      </c>
      <c r="BF370">
        <f t="shared" si="188"/>
        <v>370</v>
      </c>
      <c r="BG370" t="str">
        <f t="shared" si="183"/>
        <v>$H$560</v>
      </c>
      <c r="BH370">
        <f t="shared" ca="1" si="135"/>
        <v>340</v>
      </c>
      <c r="BI370" t="str">
        <f t="shared" si="184"/>
        <v>$H$364</v>
      </c>
      <c r="BJ370">
        <f t="shared" ca="1" si="136"/>
        <v>194.2</v>
      </c>
      <c r="BK370">
        <f>ROW()</f>
        <v>370</v>
      </c>
      <c r="BL370">
        <f t="shared" si="167"/>
        <v>0</v>
      </c>
      <c r="BM370" t="b">
        <f t="shared" si="185"/>
        <v>1</v>
      </c>
      <c r="BN370">
        <f t="shared" ca="1" si="106"/>
        <v>340</v>
      </c>
      <c r="BO370">
        <f t="shared" si="186"/>
        <v>199.2</v>
      </c>
    </row>
    <row r="371" spans="1:67" x14ac:dyDescent="0.25">
      <c r="A371" t="str">
        <f t="shared" si="187"/>
        <v>20069</v>
      </c>
      <c r="B371">
        <f t="shared" si="112"/>
        <v>2006</v>
      </c>
      <c r="C371">
        <f t="shared" si="113"/>
        <v>9</v>
      </c>
      <c r="D371">
        <f t="shared" si="120"/>
        <v>366</v>
      </c>
      <c r="E371" s="64">
        <v>8160</v>
      </c>
      <c r="F371" s="64">
        <v>6804.34</v>
      </c>
      <c r="G371" s="2">
        <v>0.78</v>
      </c>
      <c r="H371" s="63">
        <v>200.1</v>
      </c>
      <c r="J371" s="32">
        <f t="shared" si="168"/>
        <v>1.0030731407498463</v>
      </c>
      <c r="K371" s="32">
        <f t="shared" si="175"/>
        <v>1.0025548843377046</v>
      </c>
      <c r="L371" s="104">
        <v>4.68</v>
      </c>
      <c r="M371" s="104">
        <v>4.51</v>
      </c>
      <c r="N371" s="104">
        <v>4.38</v>
      </c>
      <c r="P371" s="104">
        <v>2.09</v>
      </c>
      <c r="Q371" s="104">
        <v>1.58</v>
      </c>
      <c r="R371" s="104">
        <v>1.1100000000000001</v>
      </c>
      <c r="T371" s="104">
        <v>1.39</v>
      </c>
      <c r="U371" s="104">
        <v>1.3</v>
      </c>
      <c r="V371" s="104">
        <v>0.99</v>
      </c>
      <c r="X371" s="104">
        <f t="shared" si="176"/>
        <v>1.7399999999999998</v>
      </c>
      <c r="Y371" s="104">
        <f t="shared" si="176"/>
        <v>1.44</v>
      </c>
      <c r="Z371" s="104">
        <f t="shared" si="176"/>
        <v>1.05</v>
      </c>
      <c r="AB371" s="104">
        <f t="shared" si="177"/>
        <v>2.94</v>
      </c>
      <c r="AC371" s="104">
        <f t="shared" si="177"/>
        <v>3.07</v>
      </c>
      <c r="AD371" s="104">
        <f t="shared" si="177"/>
        <v>3.33</v>
      </c>
      <c r="AF371" s="63">
        <f t="shared" si="178"/>
        <v>4.4399999999999995E-2</v>
      </c>
      <c r="AG371" s="63">
        <f t="shared" si="178"/>
        <v>4.5700000000000005E-2</v>
      </c>
      <c r="AH371" s="63">
        <f t="shared" si="178"/>
        <v>4.8300000000000003E-2</v>
      </c>
      <c r="AJ371" s="63">
        <f t="shared" si="179"/>
        <v>3.6267740400885984E-3</v>
      </c>
      <c r="AK371" s="63">
        <f t="shared" si="179"/>
        <v>3.7308187111868563E-3</v>
      </c>
      <c r="AL371" s="63">
        <f t="shared" si="179"/>
        <v>3.9385528336748354E-3</v>
      </c>
      <c r="AN371" s="106" t="str">
        <f t="shared" ca="1" si="138"/>
        <v/>
      </c>
      <c r="AP371" s="106" t="str">
        <f t="shared" ca="1" si="139"/>
        <v/>
      </c>
      <c r="AR371" t="str">
        <f t="shared" si="114"/>
        <v>20069</v>
      </c>
      <c r="AS371">
        <f t="shared" si="130"/>
        <v>366</v>
      </c>
      <c r="AT371">
        <f t="shared" ca="1" si="115"/>
        <v>8160</v>
      </c>
      <c r="AU371">
        <f t="shared" ca="1" si="116"/>
        <v>6804</v>
      </c>
      <c r="AV371">
        <f t="shared" ca="1" si="117"/>
        <v>0.78</v>
      </c>
      <c r="AW371">
        <f t="shared" ca="1" si="118"/>
        <v>200.1</v>
      </c>
      <c r="AX371">
        <f t="shared" ca="1" si="119"/>
        <v>200.1</v>
      </c>
      <c r="BC371">
        <f t="shared" si="180"/>
        <v>371</v>
      </c>
      <c r="BD371">
        <f t="shared" si="181"/>
        <v>371</v>
      </c>
      <c r="BE371">
        <f t="shared" si="182"/>
        <v>371</v>
      </c>
      <c r="BF371">
        <f t="shared" si="188"/>
        <v>371</v>
      </c>
      <c r="BG371" t="str">
        <f t="shared" si="183"/>
        <v>$H$560</v>
      </c>
      <c r="BH371">
        <f t="shared" ca="1" si="135"/>
        <v>340</v>
      </c>
      <c r="BI371" t="str">
        <f t="shared" si="184"/>
        <v>$H$365</v>
      </c>
      <c r="BJ371">
        <f t="shared" ca="1" si="136"/>
        <v>195</v>
      </c>
      <c r="BK371">
        <f>ROW()</f>
        <v>371</v>
      </c>
      <c r="BL371">
        <f t="shared" si="167"/>
        <v>0</v>
      </c>
      <c r="BM371" t="b">
        <f t="shared" si="185"/>
        <v>1</v>
      </c>
      <c r="BN371">
        <f t="shared" ca="1" si="106"/>
        <v>340</v>
      </c>
      <c r="BO371">
        <f t="shared" si="186"/>
        <v>200.1</v>
      </c>
    </row>
    <row r="372" spans="1:67" x14ac:dyDescent="0.25">
      <c r="A372" t="str">
        <f t="shared" si="187"/>
        <v>200610</v>
      </c>
      <c r="B372">
        <f t="shared" si="112"/>
        <v>2006</v>
      </c>
      <c r="C372">
        <f t="shared" si="113"/>
        <v>10</v>
      </c>
      <c r="D372">
        <f t="shared" si="120"/>
        <v>367</v>
      </c>
      <c r="E372" s="64">
        <v>8186</v>
      </c>
      <c r="F372" s="64">
        <v>6823</v>
      </c>
      <c r="G372" s="2">
        <v>0.78</v>
      </c>
      <c r="H372" s="63">
        <v>200.4</v>
      </c>
      <c r="J372" s="32">
        <f t="shared" si="168"/>
        <v>1.0031862745098039</v>
      </c>
      <c r="K372" s="32">
        <f t="shared" si="175"/>
        <v>1.0027423673714129</v>
      </c>
      <c r="L372" s="104">
        <v>4.74</v>
      </c>
      <c r="M372" s="104">
        <v>4.55</v>
      </c>
      <c r="N372" s="104">
        <v>4.4000000000000004</v>
      </c>
      <c r="P372" s="104">
        <v>2.23</v>
      </c>
      <c r="Q372" s="104">
        <v>1.68</v>
      </c>
      <c r="R372" s="104">
        <v>1.1200000000000001</v>
      </c>
      <c r="T372" s="104">
        <v>1.52</v>
      </c>
      <c r="U372" s="104">
        <v>1.4</v>
      </c>
      <c r="V372" s="104">
        <v>1</v>
      </c>
      <c r="X372" s="104">
        <f t="shared" si="176"/>
        <v>1.875</v>
      </c>
      <c r="Y372" s="104">
        <f t="shared" si="176"/>
        <v>1.54</v>
      </c>
      <c r="Z372" s="104">
        <f t="shared" si="176"/>
        <v>1.06</v>
      </c>
      <c r="AB372" s="104">
        <f t="shared" si="177"/>
        <v>2.8650000000000002</v>
      </c>
      <c r="AC372" s="104">
        <f t="shared" si="177"/>
        <v>3.01</v>
      </c>
      <c r="AD372" s="104">
        <f t="shared" si="177"/>
        <v>3.3400000000000003</v>
      </c>
      <c r="AF372" s="63">
        <f t="shared" si="178"/>
        <v>4.3650000000000001E-2</v>
      </c>
      <c r="AG372" s="63">
        <f t="shared" si="178"/>
        <v>4.5100000000000001E-2</v>
      </c>
      <c r="AH372" s="63">
        <f t="shared" si="178"/>
        <v>4.8399999999999999E-2</v>
      </c>
      <c r="AJ372" s="63">
        <f t="shared" si="179"/>
        <v>3.5666942541034974E-3</v>
      </c>
      <c r="AK372" s="63">
        <f t="shared" si="179"/>
        <v>3.6828128357737633E-3</v>
      </c>
      <c r="AL372" s="63">
        <f t="shared" si="179"/>
        <v>3.9465331721730834E-3</v>
      </c>
      <c r="AN372" s="106" t="str">
        <f t="shared" ca="1" si="138"/>
        <v/>
      </c>
      <c r="AP372" s="106" t="str">
        <f t="shared" ca="1" si="139"/>
        <v/>
      </c>
      <c r="AR372" t="str">
        <f t="shared" si="114"/>
        <v>200610</v>
      </c>
      <c r="AS372">
        <f t="shared" si="130"/>
        <v>367</v>
      </c>
      <c r="AT372">
        <f t="shared" ca="1" si="115"/>
        <v>8186</v>
      </c>
      <c r="AU372">
        <f t="shared" ca="1" si="116"/>
        <v>6823</v>
      </c>
      <c r="AV372">
        <f t="shared" ca="1" si="117"/>
        <v>0.78</v>
      </c>
      <c r="AW372">
        <f t="shared" ca="1" si="118"/>
        <v>200.4</v>
      </c>
      <c r="AX372">
        <f t="shared" ca="1" si="119"/>
        <v>200.4</v>
      </c>
      <c r="BC372">
        <f t="shared" si="180"/>
        <v>372</v>
      </c>
      <c r="BD372">
        <f t="shared" si="181"/>
        <v>372</v>
      </c>
      <c r="BE372">
        <f t="shared" si="182"/>
        <v>372</v>
      </c>
      <c r="BF372">
        <f t="shared" si="188"/>
        <v>372</v>
      </c>
      <c r="BG372" t="str">
        <f t="shared" si="183"/>
        <v>$H$560</v>
      </c>
      <c r="BH372">
        <f t="shared" ca="1" si="135"/>
        <v>340</v>
      </c>
      <c r="BI372" t="str">
        <f t="shared" si="184"/>
        <v>$H$366</v>
      </c>
      <c r="BJ372">
        <f t="shared" ca="1" si="136"/>
        <v>196.5</v>
      </c>
      <c r="BK372">
        <f>ROW()</f>
        <v>372</v>
      </c>
      <c r="BL372">
        <f t="shared" si="167"/>
        <v>0</v>
      </c>
      <c r="BM372" t="b">
        <f t="shared" si="185"/>
        <v>1</v>
      </c>
      <c r="BN372">
        <f t="shared" ca="1" si="106"/>
        <v>340</v>
      </c>
      <c r="BO372">
        <f t="shared" si="186"/>
        <v>200.4</v>
      </c>
    </row>
    <row r="373" spans="1:67" x14ac:dyDescent="0.25">
      <c r="A373" t="str">
        <f t="shared" si="187"/>
        <v>200611</v>
      </c>
      <c r="B373">
        <f t="shared" si="112"/>
        <v>2006</v>
      </c>
      <c r="C373">
        <f t="shared" si="113"/>
        <v>11</v>
      </c>
      <c r="D373">
        <f t="shared" si="120"/>
        <v>368</v>
      </c>
      <c r="E373" s="64">
        <v>8205</v>
      </c>
      <c r="F373" s="64">
        <v>6840</v>
      </c>
      <c r="G373" s="2">
        <v>0.78</v>
      </c>
      <c r="H373" s="63">
        <v>201.1</v>
      </c>
      <c r="J373" s="32">
        <f t="shared" si="168"/>
        <v>1.0023210359149768</v>
      </c>
      <c r="K373" s="32">
        <f t="shared" si="175"/>
        <v>1.0024915726220138</v>
      </c>
      <c r="L373" s="104">
        <v>4.7699999999999996</v>
      </c>
      <c r="M373" s="104">
        <v>4.53</v>
      </c>
      <c r="N373" s="104">
        <v>4.3499999999999996</v>
      </c>
      <c r="P373" s="104">
        <v>2.2599999999999998</v>
      </c>
      <c r="Q373" s="104">
        <v>1.61</v>
      </c>
      <c r="R373" s="104">
        <v>1.02</v>
      </c>
      <c r="T373" s="104">
        <v>1.53</v>
      </c>
      <c r="U373" s="104">
        <v>1.34</v>
      </c>
      <c r="V373" s="104">
        <v>0.9</v>
      </c>
      <c r="X373" s="104">
        <f t="shared" si="176"/>
        <v>1.895</v>
      </c>
      <c r="Y373" s="104">
        <f t="shared" si="176"/>
        <v>1.4750000000000001</v>
      </c>
      <c r="Z373" s="104">
        <f t="shared" si="176"/>
        <v>0.96</v>
      </c>
      <c r="AB373" s="104">
        <f t="shared" si="177"/>
        <v>2.8749999999999996</v>
      </c>
      <c r="AC373" s="104">
        <f t="shared" si="177"/>
        <v>3.0550000000000002</v>
      </c>
      <c r="AD373" s="104">
        <f t="shared" si="177"/>
        <v>3.3899999999999997</v>
      </c>
      <c r="AF373" s="63">
        <f t="shared" si="178"/>
        <v>4.3749999999999997E-2</v>
      </c>
      <c r="AG373" s="63">
        <f t="shared" si="178"/>
        <v>4.555E-2</v>
      </c>
      <c r="AH373" s="63">
        <f t="shared" si="178"/>
        <v>4.8899999999999999E-2</v>
      </c>
      <c r="AJ373" s="63">
        <f t="shared" si="179"/>
        <v>3.5747071784870688E-3</v>
      </c>
      <c r="AK373" s="63">
        <f t="shared" si="179"/>
        <v>3.7188196099211535E-3</v>
      </c>
      <c r="AL373" s="63">
        <f t="shared" si="179"/>
        <v>3.9864244012801642E-3</v>
      </c>
      <c r="AN373" s="106" t="str">
        <f t="shared" ca="1" si="138"/>
        <v/>
      </c>
      <c r="AP373" s="106" t="str">
        <f t="shared" ca="1" si="139"/>
        <v/>
      </c>
      <c r="AR373" t="str">
        <f t="shared" si="114"/>
        <v>200611</v>
      </c>
      <c r="AS373">
        <f t="shared" si="130"/>
        <v>368</v>
      </c>
      <c r="AT373">
        <f t="shared" ca="1" si="115"/>
        <v>8205</v>
      </c>
      <c r="AU373">
        <f t="shared" ca="1" si="116"/>
        <v>6840</v>
      </c>
      <c r="AV373">
        <f t="shared" ca="1" si="117"/>
        <v>0.78</v>
      </c>
      <c r="AW373">
        <f t="shared" ca="1" si="118"/>
        <v>201.1</v>
      </c>
      <c r="AX373">
        <f t="shared" ca="1" si="119"/>
        <v>201.1</v>
      </c>
      <c r="BC373">
        <f t="shared" si="180"/>
        <v>373</v>
      </c>
      <c r="BD373">
        <f t="shared" si="181"/>
        <v>373</v>
      </c>
      <c r="BE373">
        <f t="shared" si="182"/>
        <v>373</v>
      </c>
      <c r="BF373">
        <f t="shared" si="188"/>
        <v>373</v>
      </c>
      <c r="BG373" t="str">
        <f t="shared" si="183"/>
        <v>$H$560</v>
      </c>
      <c r="BH373">
        <f t="shared" ca="1" si="135"/>
        <v>340</v>
      </c>
      <c r="BI373" t="str">
        <f t="shared" si="184"/>
        <v>$H$367</v>
      </c>
      <c r="BJ373">
        <f t="shared" ca="1" si="136"/>
        <v>197.7</v>
      </c>
      <c r="BK373">
        <f>ROW()</f>
        <v>373</v>
      </c>
      <c r="BL373">
        <f t="shared" si="167"/>
        <v>0</v>
      </c>
      <c r="BM373" t="b">
        <f t="shared" si="185"/>
        <v>1</v>
      </c>
      <c r="BN373">
        <f t="shared" ca="1" si="106"/>
        <v>340</v>
      </c>
      <c r="BO373">
        <f t="shared" si="186"/>
        <v>201.1</v>
      </c>
    </row>
    <row r="374" spans="1:67" x14ac:dyDescent="0.25">
      <c r="A374" t="str">
        <f t="shared" si="187"/>
        <v>200612</v>
      </c>
      <c r="B374">
        <f t="shared" si="112"/>
        <v>2006</v>
      </c>
      <c r="C374">
        <f t="shared" si="113"/>
        <v>12</v>
      </c>
      <c r="D374">
        <f t="shared" si="120"/>
        <v>369</v>
      </c>
      <c r="E374" s="64">
        <v>8244</v>
      </c>
      <c r="F374" s="64">
        <v>6859</v>
      </c>
      <c r="G374" s="2">
        <v>0.78</v>
      </c>
      <c r="H374" s="63">
        <v>202.7</v>
      </c>
      <c r="J374" s="32">
        <f t="shared" si="168"/>
        <v>1.0047531992687386</v>
      </c>
      <c r="K374" s="32">
        <f t="shared" si="175"/>
        <v>1.0027777777777778</v>
      </c>
      <c r="L374" s="104">
        <v>4.74</v>
      </c>
      <c r="M374" s="104">
        <v>4.5</v>
      </c>
      <c r="N374" s="104">
        <v>4.32</v>
      </c>
      <c r="P374" s="104">
        <v>2.2999999999999998</v>
      </c>
      <c r="Q374" s="104">
        <v>1.57</v>
      </c>
      <c r="R374" s="104">
        <v>0.99</v>
      </c>
      <c r="T374" s="104">
        <v>1.56</v>
      </c>
      <c r="U374" s="104">
        <v>1.3</v>
      </c>
      <c r="V374" s="104">
        <v>0.88</v>
      </c>
      <c r="X374" s="104">
        <f t="shared" si="176"/>
        <v>1.93</v>
      </c>
      <c r="Y374" s="104">
        <f t="shared" si="176"/>
        <v>1.4350000000000001</v>
      </c>
      <c r="Z374" s="104">
        <f t="shared" si="176"/>
        <v>0.93500000000000005</v>
      </c>
      <c r="AB374" s="104">
        <f t="shared" si="177"/>
        <v>2.8100000000000005</v>
      </c>
      <c r="AC374" s="104">
        <f t="shared" si="177"/>
        <v>3.0649999999999999</v>
      </c>
      <c r="AD374" s="104">
        <f t="shared" si="177"/>
        <v>3.3850000000000002</v>
      </c>
      <c r="AF374" s="63">
        <f t="shared" si="178"/>
        <v>4.3100000000000006E-2</v>
      </c>
      <c r="AG374" s="63">
        <f t="shared" si="178"/>
        <v>4.5649999999999996E-2</v>
      </c>
      <c r="AH374" s="63">
        <f t="shared" si="178"/>
        <v>4.8849999999999998E-2</v>
      </c>
      <c r="AJ374" s="63">
        <f t="shared" si="179"/>
        <v>3.5226105855981071E-3</v>
      </c>
      <c r="AK374" s="63">
        <f t="shared" si="179"/>
        <v>3.7268191860828637E-3</v>
      </c>
      <c r="AL374" s="63">
        <f t="shared" si="179"/>
        <v>3.9824360628601951E-3</v>
      </c>
      <c r="AN374" s="106" t="str">
        <f t="shared" ca="1" si="138"/>
        <v/>
      </c>
      <c r="AP374" s="106" t="str">
        <f t="shared" ca="1" si="139"/>
        <v/>
      </c>
      <c r="AR374" t="str">
        <f t="shared" si="114"/>
        <v>200612</v>
      </c>
      <c r="AS374">
        <f t="shared" si="130"/>
        <v>369</v>
      </c>
      <c r="AT374">
        <f t="shared" ca="1" si="115"/>
        <v>8244</v>
      </c>
      <c r="AU374">
        <f t="shared" ca="1" si="116"/>
        <v>6859</v>
      </c>
      <c r="AV374">
        <f t="shared" ca="1" si="117"/>
        <v>0.78</v>
      </c>
      <c r="AW374">
        <f t="shared" ca="1" si="118"/>
        <v>202.7</v>
      </c>
      <c r="AX374">
        <f t="shared" ca="1" si="119"/>
        <v>202.7</v>
      </c>
      <c r="BC374">
        <f t="shared" si="180"/>
        <v>374</v>
      </c>
      <c r="BD374">
        <f t="shared" si="181"/>
        <v>374</v>
      </c>
      <c r="BE374">
        <f t="shared" si="182"/>
        <v>374</v>
      </c>
      <c r="BF374">
        <f t="shared" si="188"/>
        <v>374</v>
      </c>
      <c r="BG374" t="str">
        <f t="shared" si="183"/>
        <v>$H$560</v>
      </c>
      <c r="BH374">
        <f t="shared" ca="1" si="135"/>
        <v>340</v>
      </c>
      <c r="BI374" t="str">
        <f t="shared" si="184"/>
        <v>$H$368</v>
      </c>
      <c r="BJ374">
        <f t="shared" ca="1" si="136"/>
        <v>198.5</v>
      </c>
      <c r="BK374">
        <f>ROW()</f>
        <v>374</v>
      </c>
      <c r="BL374">
        <f t="shared" si="167"/>
        <v>0</v>
      </c>
      <c r="BM374" t="b">
        <f t="shared" si="185"/>
        <v>1</v>
      </c>
      <c r="BN374">
        <f t="shared" ca="1" si="106"/>
        <v>340</v>
      </c>
      <c r="BO374">
        <f t="shared" si="186"/>
        <v>202.7</v>
      </c>
    </row>
    <row r="375" spans="1:67" x14ac:dyDescent="0.25">
      <c r="A375" t="str">
        <f t="shared" si="187"/>
        <v>20071</v>
      </c>
      <c r="B375">
        <f t="shared" si="112"/>
        <v>2007</v>
      </c>
      <c r="C375">
        <f t="shared" si="113"/>
        <v>1</v>
      </c>
      <c r="D375">
        <f t="shared" si="120"/>
        <v>370</v>
      </c>
      <c r="E375" s="64">
        <v>8333</v>
      </c>
      <c r="F375" s="64">
        <v>6877</v>
      </c>
      <c r="G375" s="2">
        <v>0.78</v>
      </c>
      <c r="H375" s="63">
        <v>201.6</v>
      </c>
      <c r="J375" s="32">
        <f t="shared" si="168"/>
        <v>1.0107957302280446</v>
      </c>
      <c r="K375" s="32">
        <f t="shared" si="175"/>
        <v>1.0026242892549935</v>
      </c>
      <c r="L375" s="104">
        <v>5.01</v>
      </c>
      <c r="M375" s="104">
        <v>4.78</v>
      </c>
      <c r="N375" s="104">
        <v>4.59</v>
      </c>
      <c r="P375" s="104">
        <v>2.56</v>
      </c>
      <c r="Q375" s="104">
        <v>1.85</v>
      </c>
      <c r="R375" s="104">
        <v>1.17</v>
      </c>
      <c r="T375" s="104">
        <v>1.8</v>
      </c>
      <c r="U375" s="104">
        <v>1.57</v>
      </c>
      <c r="V375" s="104">
        <v>1.05</v>
      </c>
      <c r="X375" s="104">
        <f t="shared" ref="X375:Z376" si="189">(P375+T375)/2</f>
        <v>2.1800000000000002</v>
      </c>
      <c r="Y375" s="104">
        <f t="shared" si="189"/>
        <v>1.71</v>
      </c>
      <c r="Z375" s="104">
        <f t="shared" si="189"/>
        <v>1.1099999999999999</v>
      </c>
      <c r="AB375" s="104">
        <f t="shared" ref="AB375:AD376" si="190">L375-X375</f>
        <v>2.8299999999999996</v>
      </c>
      <c r="AC375" s="104">
        <f t="shared" si="190"/>
        <v>3.0700000000000003</v>
      </c>
      <c r="AD375" s="104">
        <f t="shared" si="190"/>
        <v>3.48</v>
      </c>
      <c r="AF375" s="63">
        <f t="shared" ref="AF375:AH376" si="191">(AB375+1.5)/100</f>
        <v>4.3299999999999998E-2</v>
      </c>
      <c r="AG375" s="63">
        <f t="shared" si="191"/>
        <v>4.5700000000000005E-2</v>
      </c>
      <c r="AH375" s="63">
        <f t="shared" si="191"/>
        <v>4.9800000000000004E-2</v>
      </c>
      <c r="AJ375" s="63">
        <f t="shared" ref="AJ375:AL376" si="192">(1+AF375)^(1/12)-1</f>
        <v>3.5386434752657792E-3</v>
      </c>
      <c r="AK375" s="63">
        <f t="shared" si="192"/>
        <v>3.7308187111868563E-3</v>
      </c>
      <c r="AL375" s="63">
        <f t="shared" si="192"/>
        <v>4.0581847075893407E-3</v>
      </c>
      <c r="AN375" s="106" t="str">
        <f t="shared" ca="1" si="138"/>
        <v/>
      </c>
      <c r="AP375" s="106" t="str">
        <f t="shared" ca="1" si="139"/>
        <v/>
      </c>
      <c r="AR375" t="str">
        <f t="shared" si="114"/>
        <v>20071</v>
      </c>
      <c r="AS375">
        <f t="shared" si="130"/>
        <v>370</v>
      </c>
      <c r="AT375">
        <f t="shared" ca="1" si="115"/>
        <v>8333</v>
      </c>
      <c r="AU375">
        <f t="shared" ca="1" si="116"/>
        <v>6877</v>
      </c>
      <c r="AV375">
        <f t="shared" ca="1" si="117"/>
        <v>0.78</v>
      </c>
      <c r="AW375">
        <f t="shared" ca="1" si="118"/>
        <v>201.6</v>
      </c>
      <c r="AX375">
        <f t="shared" ca="1" si="119"/>
        <v>201.6</v>
      </c>
      <c r="BC375">
        <f t="shared" si="180"/>
        <v>375</v>
      </c>
      <c r="BD375">
        <f t="shared" si="181"/>
        <v>375</v>
      </c>
      <c r="BE375">
        <f t="shared" si="182"/>
        <v>375</v>
      </c>
      <c r="BF375">
        <f t="shared" si="188"/>
        <v>375</v>
      </c>
      <c r="BG375" t="str">
        <f t="shared" si="183"/>
        <v>$H$560</v>
      </c>
      <c r="BH375">
        <f t="shared" ca="1" si="135"/>
        <v>340</v>
      </c>
      <c r="BI375" t="str">
        <f t="shared" si="184"/>
        <v>$H$369</v>
      </c>
      <c r="BJ375">
        <f t="shared" ca="1" si="136"/>
        <v>198.5</v>
      </c>
      <c r="BK375">
        <f>ROW()</f>
        <v>375</v>
      </c>
      <c r="BL375">
        <f t="shared" si="167"/>
        <v>0</v>
      </c>
      <c r="BM375" t="b">
        <f t="shared" si="185"/>
        <v>1</v>
      </c>
      <c r="BN375">
        <f t="shared" ca="1" si="106"/>
        <v>340</v>
      </c>
      <c r="BO375">
        <f t="shared" si="186"/>
        <v>201.6</v>
      </c>
    </row>
    <row r="376" spans="1:67" x14ac:dyDescent="0.25">
      <c r="A376" t="str">
        <f t="shared" si="187"/>
        <v>20072</v>
      </c>
      <c r="B376">
        <f t="shared" si="112"/>
        <v>2007</v>
      </c>
      <c r="C376">
        <f t="shared" si="113"/>
        <v>2</v>
      </c>
      <c r="D376">
        <f t="shared" si="120"/>
        <v>371</v>
      </c>
      <c r="E376" s="64">
        <v>8468</v>
      </c>
      <c r="F376" s="64">
        <v>6895</v>
      </c>
      <c r="G376" s="2">
        <v>0.78</v>
      </c>
      <c r="H376" s="63">
        <v>203.1</v>
      </c>
      <c r="J376" s="32">
        <f t="shared" si="168"/>
        <v>1.0162006480259211</v>
      </c>
      <c r="K376" s="32">
        <f t="shared" si="175"/>
        <v>1.0026174203867966</v>
      </c>
      <c r="L376" s="104">
        <v>5.3</v>
      </c>
      <c r="M376" s="104">
        <v>5.03</v>
      </c>
      <c r="N376" s="104">
        <v>4.8099999999999996</v>
      </c>
      <c r="P376" s="104">
        <v>2.93</v>
      </c>
      <c r="Q376" s="104">
        <v>2.11</v>
      </c>
      <c r="R376" s="104">
        <v>1.34</v>
      </c>
      <c r="T376" s="104">
        <v>2.15</v>
      </c>
      <c r="U376" s="104">
        <v>1.84</v>
      </c>
      <c r="V376" s="104">
        <v>1.22</v>
      </c>
      <c r="X376" s="104">
        <f t="shared" si="189"/>
        <v>2.54</v>
      </c>
      <c r="Y376" s="104">
        <f t="shared" si="189"/>
        <v>1.9750000000000001</v>
      </c>
      <c r="Z376" s="104">
        <f t="shared" si="189"/>
        <v>1.28</v>
      </c>
      <c r="AB376" s="104">
        <f t="shared" si="190"/>
        <v>2.76</v>
      </c>
      <c r="AC376" s="104">
        <f t="shared" si="190"/>
        <v>3.0550000000000002</v>
      </c>
      <c r="AD376" s="104">
        <f t="shared" si="190"/>
        <v>3.5299999999999994</v>
      </c>
      <c r="AF376" s="63">
        <f t="shared" si="191"/>
        <v>4.2599999999999999E-2</v>
      </c>
      <c r="AG376" s="63">
        <f t="shared" si="191"/>
        <v>4.555E-2</v>
      </c>
      <c r="AH376" s="63">
        <f t="shared" si="191"/>
        <v>5.0299999999999991E-2</v>
      </c>
      <c r="AJ376" s="63">
        <f t="shared" si="192"/>
        <v>3.4825160297176083E-3</v>
      </c>
      <c r="AK376" s="63">
        <f t="shared" si="192"/>
        <v>3.7188196099211535E-3</v>
      </c>
      <c r="AL376" s="63">
        <f t="shared" si="192"/>
        <v>4.0980271803598978E-3</v>
      </c>
      <c r="AN376" s="106" t="str">
        <f t="shared" ca="1" si="138"/>
        <v/>
      </c>
      <c r="AP376" s="106" t="str">
        <f t="shared" ca="1" si="139"/>
        <v/>
      </c>
      <c r="AR376" t="str">
        <f t="shared" si="114"/>
        <v>20072</v>
      </c>
      <c r="AS376">
        <f t="shared" si="130"/>
        <v>371</v>
      </c>
      <c r="AT376">
        <f t="shared" ca="1" si="115"/>
        <v>8468</v>
      </c>
      <c r="AU376">
        <f t="shared" ca="1" si="116"/>
        <v>6895</v>
      </c>
      <c r="AV376">
        <f t="shared" ca="1" si="117"/>
        <v>0.78</v>
      </c>
      <c r="AW376">
        <f t="shared" ca="1" si="118"/>
        <v>203.1</v>
      </c>
      <c r="AX376">
        <f t="shared" ca="1" si="119"/>
        <v>203.1</v>
      </c>
      <c r="BC376">
        <f t="shared" si="180"/>
        <v>376</v>
      </c>
      <c r="BD376">
        <f t="shared" si="181"/>
        <v>376</v>
      </c>
      <c r="BE376">
        <f t="shared" si="182"/>
        <v>376</v>
      </c>
      <c r="BF376">
        <f t="shared" si="188"/>
        <v>376</v>
      </c>
      <c r="BG376" t="str">
        <f t="shared" si="183"/>
        <v>$H$560</v>
      </c>
      <c r="BH376">
        <f t="shared" ca="1" si="135"/>
        <v>340</v>
      </c>
      <c r="BI376" t="str">
        <f t="shared" si="184"/>
        <v>$H$370</v>
      </c>
      <c r="BJ376">
        <f t="shared" ca="1" si="136"/>
        <v>199.2</v>
      </c>
      <c r="BK376">
        <f>ROW()</f>
        <v>376</v>
      </c>
      <c r="BL376">
        <f t="shared" si="167"/>
        <v>0</v>
      </c>
      <c r="BM376" t="b">
        <f t="shared" si="185"/>
        <v>1</v>
      </c>
      <c r="BN376">
        <f t="shared" ca="1" si="106"/>
        <v>340</v>
      </c>
      <c r="BO376">
        <f t="shared" si="186"/>
        <v>203.1</v>
      </c>
    </row>
    <row r="377" spans="1:67" x14ac:dyDescent="0.25">
      <c r="A377" t="str">
        <f t="shared" si="187"/>
        <v>20073</v>
      </c>
      <c r="B377">
        <f t="shared" si="112"/>
        <v>2007</v>
      </c>
      <c r="C377">
        <f t="shared" si="113"/>
        <v>3</v>
      </c>
      <c r="D377">
        <f t="shared" si="120"/>
        <v>372</v>
      </c>
      <c r="E377" s="64">
        <v>8359</v>
      </c>
      <c r="F377" s="64">
        <v>6915</v>
      </c>
      <c r="G377" s="2">
        <v>0.78</v>
      </c>
      <c r="H377" s="63">
        <v>204.4</v>
      </c>
      <c r="J377" s="32">
        <f t="shared" si="168"/>
        <v>0.9871280113367974</v>
      </c>
      <c r="K377" s="32">
        <f t="shared" si="175"/>
        <v>1.0029006526468456</v>
      </c>
      <c r="L377" s="104">
        <v>5.08</v>
      </c>
      <c r="M377" s="104">
        <v>4.8099999999999996</v>
      </c>
      <c r="N377" s="104">
        <v>4.5999999999999996</v>
      </c>
      <c r="P377" s="104">
        <v>2.59</v>
      </c>
      <c r="Q377" s="104">
        <v>1.84</v>
      </c>
      <c r="R377" s="104">
        <v>1.1200000000000001</v>
      </c>
      <c r="T377" s="104">
        <v>1.79</v>
      </c>
      <c r="U377" s="104">
        <v>1.56</v>
      </c>
      <c r="V377" s="104">
        <v>1.01</v>
      </c>
      <c r="X377" s="104">
        <f t="shared" ref="X377:Z392" si="193">(P377+T377)/2</f>
        <v>2.19</v>
      </c>
      <c r="Y377" s="104">
        <f t="shared" si="193"/>
        <v>1.7000000000000002</v>
      </c>
      <c r="Z377" s="104">
        <f t="shared" si="193"/>
        <v>1.0649999999999999</v>
      </c>
      <c r="AB377" s="104">
        <f t="shared" ref="AB377:AD392" si="194">L377-X377</f>
        <v>2.89</v>
      </c>
      <c r="AC377" s="104">
        <f t="shared" si="194"/>
        <v>3.1099999999999994</v>
      </c>
      <c r="AD377" s="104">
        <f t="shared" si="194"/>
        <v>3.5349999999999997</v>
      </c>
      <c r="AF377" s="63">
        <f t="shared" ref="AF377:AH392" si="195">(AB377+1.5)/100</f>
        <v>4.3900000000000008E-2</v>
      </c>
      <c r="AG377" s="63">
        <f t="shared" si="195"/>
        <v>4.6099999999999995E-2</v>
      </c>
      <c r="AH377" s="63">
        <f t="shared" si="195"/>
        <v>5.0349999999999999E-2</v>
      </c>
      <c r="AJ377" s="63">
        <f t="shared" ref="AJ377:AL392" si="196">(1+AF377)^(1/12)-1</f>
        <v>3.5867252456669441E-3</v>
      </c>
      <c r="AK377" s="63">
        <f t="shared" si="196"/>
        <v>3.7628086026935126E-3</v>
      </c>
      <c r="AL377" s="63">
        <f t="shared" si="196"/>
        <v>4.1020104713214156E-3</v>
      </c>
      <c r="AN377" s="106" t="str">
        <f t="shared" ca="1" si="138"/>
        <v/>
      </c>
      <c r="AP377" s="106" t="str">
        <f t="shared" ca="1" si="139"/>
        <v/>
      </c>
      <c r="AR377" t="str">
        <f t="shared" si="114"/>
        <v>20073</v>
      </c>
      <c r="AS377">
        <f t="shared" si="130"/>
        <v>372</v>
      </c>
      <c r="AT377">
        <f t="shared" ca="1" si="115"/>
        <v>8359</v>
      </c>
      <c r="AU377">
        <f t="shared" ca="1" si="116"/>
        <v>6915</v>
      </c>
      <c r="AV377">
        <f t="shared" ca="1" si="117"/>
        <v>0.78</v>
      </c>
      <c r="AW377">
        <f t="shared" ca="1" si="118"/>
        <v>204.4</v>
      </c>
      <c r="AX377">
        <f t="shared" ca="1" si="119"/>
        <v>204.4</v>
      </c>
      <c r="BC377">
        <f t="shared" si="180"/>
        <v>377</v>
      </c>
      <c r="BD377">
        <f t="shared" si="181"/>
        <v>377</v>
      </c>
      <c r="BE377">
        <f t="shared" si="182"/>
        <v>377</v>
      </c>
      <c r="BF377">
        <f t="shared" si="188"/>
        <v>377</v>
      </c>
      <c r="BG377" t="str">
        <f t="shared" si="183"/>
        <v>$H$560</v>
      </c>
      <c r="BH377">
        <f t="shared" ca="1" si="135"/>
        <v>340</v>
      </c>
      <c r="BI377" t="str">
        <f t="shared" si="184"/>
        <v>$H$371</v>
      </c>
      <c r="BJ377">
        <f t="shared" ca="1" si="136"/>
        <v>200.1</v>
      </c>
      <c r="BK377">
        <f>ROW()</f>
        <v>377</v>
      </c>
      <c r="BL377">
        <f t="shared" si="167"/>
        <v>0</v>
      </c>
      <c r="BM377" t="b">
        <f t="shared" si="185"/>
        <v>1</v>
      </c>
      <c r="BN377">
        <f t="shared" ca="1" si="106"/>
        <v>340</v>
      </c>
      <c r="BO377">
        <f t="shared" si="186"/>
        <v>204.4</v>
      </c>
    </row>
    <row r="378" spans="1:67" x14ac:dyDescent="0.25">
      <c r="A378" t="str">
        <f t="shared" si="187"/>
        <v>20074</v>
      </c>
      <c r="B378">
        <f t="shared" si="112"/>
        <v>2007</v>
      </c>
      <c r="C378">
        <f t="shared" si="113"/>
        <v>4</v>
      </c>
      <c r="D378">
        <f t="shared" si="120"/>
        <v>373</v>
      </c>
      <c r="E378" s="64">
        <v>8301</v>
      </c>
      <c r="F378" s="64">
        <v>6935</v>
      </c>
      <c r="G378" s="2">
        <v>0.78</v>
      </c>
      <c r="H378" s="63">
        <v>205.4</v>
      </c>
      <c r="J378" s="32">
        <f>E378/E377</f>
        <v>0.99306137097738967</v>
      </c>
      <c r="K378" s="32">
        <f t="shared" si="175"/>
        <v>1.0028922631959509</v>
      </c>
      <c r="L378" s="104">
        <v>5.25</v>
      </c>
      <c r="M378" s="104">
        <v>4.99</v>
      </c>
      <c r="N378" s="104">
        <v>4.79</v>
      </c>
      <c r="P378" s="104">
        <v>2.78</v>
      </c>
      <c r="Q378" s="104">
        <v>2.04</v>
      </c>
      <c r="R378" s="104">
        <v>1.28</v>
      </c>
      <c r="T378" s="104">
        <v>1.96</v>
      </c>
      <c r="U378" s="104">
        <v>1.76</v>
      </c>
      <c r="V378" s="104">
        <v>1.17</v>
      </c>
      <c r="X378" s="104">
        <f t="shared" si="193"/>
        <v>2.37</v>
      </c>
      <c r="Y378" s="104">
        <f t="shared" si="193"/>
        <v>1.9</v>
      </c>
      <c r="Z378" s="104">
        <f t="shared" si="193"/>
        <v>1.2250000000000001</v>
      </c>
      <c r="AB378" s="104">
        <f t="shared" si="194"/>
        <v>2.88</v>
      </c>
      <c r="AC378" s="104">
        <f t="shared" si="194"/>
        <v>3.0900000000000003</v>
      </c>
      <c r="AD378" s="104">
        <f t="shared" si="194"/>
        <v>3.5649999999999999</v>
      </c>
      <c r="AF378" s="63">
        <f t="shared" si="195"/>
        <v>4.3799999999999999E-2</v>
      </c>
      <c r="AG378" s="63">
        <f t="shared" si="195"/>
        <v>4.5899999999999996E-2</v>
      </c>
      <c r="AH378" s="63">
        <f t="shared" si="195"/>
        <v>5.0649999999999994E-2</v>
      </c>
      <c r="AJ378" s="63">
        <f t="shared" si="196"/>
        <v>3.5787133767835044E-3</v>
      </c>
      <c r="AK378" s="63">
        <f t="shared" si="196"/>
        <v>3.7468150587982585E-3</v>
      </c>
      <c r="AL378" s="63">
        <f t="shared" si="196"/>
        <v>4.1259065675920414E-3</v>
      </c>
      <c r="AN378" s="106" t="str">
        <f t="shared" ca="1" si="138"/>
        <v/>
      </c>
      <c r="AP378" s="106" t="str">
        <f t="shared" ca="1" si="139"/>
        <v/>
      </c>
      <c r="AR378" t="str">
        <f t="shared" si="114"/>
        <v>20074</v>
      </c>
      <c r="AS378">
        <f t="shared" si="130"/>
        <v>373</v>
      </c>
      <c r="AT378">
        <f t="shared" ca="1" si="115"/>
        <v>8301</v>
      </c>
      <c r="AU378">
        <f t="shared" ca="1" si="116"/>
        <v>6935</v>
      </c>
      <c r="AV378">
        <f t="shared" ca="1" si="117"/>
        <v>0.78</v>
      </c>
      <c r="AW378">
        <f t="shared" ca="1" si="118"/>
        <v>205.4</v>
      </c>
      <c r="AX378">
        <f t="shared" ca="1" si="119"/>
        <v>205.4</v>
      </c>
      <c r="BC378">
        <f t="shared" si="180"/>
        <v>378</v>
      </c>
      <c r="BD378">
        <f t="shared" si="181"/>
        <v>378</v>
      </c>
      <c r="BE378">
        <f t="shared" si="182"/>
        <v>378</v>
      </c>
      <c r="BF378">
        <f t="shared" si="188"/>
        <v>378</v>
      </c>
      <c r="BG378" t="str">
        <f t="shared" si="183"/>
        <v>$H$560</v>
      </c>
      <c r="BH378">
        <f t="shared" ca="1" si="135"/>
        <v>340</v>
      </c>
      <c r="BI378" t="str">
        <f t="shared" si="184"/>
        <v>$H$372</v>
      </c>
      <c r="BJ378">
        <f t="shared" ca="1" si="136"/>
        <v>200.4</v>
      </c>
      <c r="BK378">
        <f>ROW()</f>
        <v>378</v>
      </c>
      <c r="BL378">
        <f t="shared" si="167"/>
        <v>0</v>
      </c>
      <c r="BM378" t="b">
        <f t="shared" si="185"/>
        <v>1</v>
      </c>
      <c r="BN378">
        <f t="shared" ca="1" si="106"/>
        <v>340</v>
      </c>
      <c r="BO378">
        <f t="shared" si="186"/>
        <v>205.4</v>
      </c>
    </row>
    <row r="379" spans="1:67" x14ac:dyDescent="0.25">
      <c r="A379" t="str">
        <f t="shared" si="187"/>
        <v>20075</v>
      </c>
      <c r="B379">
        <f t="shared" si="112"/>
        <v>2007</v>
      </c>
      <c r="C379">
        <f t="shared" si="113"/>
        <v>5</v>
      </c>
      <c r="D379">
        <f t="shared" si="120"/>
        <v>374</v>
      </c>
      <c r="E379" s="64">
        <v>8353</v>
      </c>
      <c r="F379" s="64">
        <v>6955</v>
      </c>
      <c r="G379" s="2">
        <v>0.78</v>
      </c>
      <c r="H379" s="63">
        <v>206.2</v>
      </c>
      <c r="J379" s="32">
        <f t="shared" si="168"/>
        <v>1.0062643055053608</v>
      </c>
      <c r="K379" s="32">
        <f t="shared" si="175"/>
        <v>1.0028839221341024</v>
      </c>
      <c r="L379" s="104">
        <v>5.33</v>
      </c>
      <c r="M379" s="104">
        <v>5.08</v>
      </c>
      <c r="N379" s="104">
        <v>4.88</v>
      </c>
      <c r="P379" s="104">
        <v>2.98</v>
      </c>
      <c r="Q379" s="104">
        <v>2.16</v>
      </c>
      <c r="R379" s="104">
        <v>1.38</v>
      </c>
      <c r="T379" s="104">
        <v>2.13</v>
      </c>
      <c r="U379" s="104">
        <v>1.88</v>
      </c>
      <c r="V379" s="104">
        <v>1.27</v>
      </c>
      <c r="X379" s="104">
        <f t="shared" si="193"/>
        <v>2.5549999999999997</v>
      </c>
      <c r="Y379" s="104">
        <f t="shared" si="193"/>
        <v>2.02</v>
      </c>
      <c r="Z379" s="104">
        <f t="shared" si="193"/>
        <v>1.325</v>
      </c>
      <c r="AB379" s="104">
        <f t="shared" si="194"/>
        <v>2.7750000000000004</v>
      </c>
      <c r="AC379" s="104">
        <f t="shared" si="194"/>
        <v>3.06</v>
      </c>
      <c r="AD379" s="104">
        <f t="shared" si="194"/>
        <v>3.5549999999999997</v>
      </c>
      <c r="AF379" s="63">
        <f t="shared" si="195"/>
        <v>4.2750000000000003E-2</v>
      </c>
      <c r="AG379" s="63">
        <f t="shared" si="195"/>
        <v>4.5600000000000002E-2</v>
      </c>
      <c r="AH379" s="63">
        <f t="shared" si="195"/>
        <v>5.0549999999999998E-2</v>
      </c>
      <c r="AJ379" s="63">
        <f t="shared" si="196"/>
        <v>3.4945462468616295E-3</v>
      </c>
      <c r="AK379" s="63">
        <f t="shared" si="196"/>
        <v>3.7228194856664398E-3</v>
      </c>
      <c r="AL379" s="63">
        <f t="shared" si="196"/>
        <v>4.1179418972054904E-3</v>
      </c>
      <c r="AN379" s="106" t="str">
        <f t="shared" ca="1" si="138"/>
        <v/>
      </c>
      <c r="AP379" s="106" t="str">
        <f t="shared" ca="1" si="139"/>
        <v/>
      </c>
      <c r="AR379" t="str">
        <f t="shared" si="114"/>
        <v>20075</v>
      </c>
      <c r="AS379">
        <f t="shared" si="130"/>
        <v>374</v>
      </c>
      <c r="AT379">
        <f t="shared" ca="1" si="115"/>
        <v>8353</v>
      </c>
      <c r="AU379">
        <f t="shared" ca="1" si="116"/>
        <v>6955</v>
      </c>
      <c r="AV379">
        <f t="shared" ca="1" si="117"/>
        <v>0.78</v>
      </c>
      <c r="AW379">
        <f t="shared" ca="1" si="118"/>
        <v>206.2</v>
      </c>
      <c r="AX379">
        <f t="shared" ca="1" si="119"/>
        <v>206.2</v>
      </c>
      <c r="BC379">
        <f t="shared" si="180"/>
        <v>379</v>
      </c>
      <c r="BD379">
        <f t="shared" si="181"/>
        <v>379</v>
      </c>
      <c r="BE379">
        <f t="shared" si="182"/>
        <v>379</v>
      </c>
      <c r="BF379">
        <f t="shared" si="188"/>
        <v>379</v>
      </c>
      <c r="BG379" t="str">
        <f t="shared" si="183"/>
        <v>$H$560</v>
      </c>
      <c r="BH379">
        <f t="shared" ca="1" si="135"/>
        <v>340</v>
      </c>
      <c r="BI379" t="str">
        <f t="shared" si="184"/>
        <v>$H$373</v>
      </c>
      <c r="BJ379">
        <f t="shared" ca="1" si="136"/>
        <v>201.1</v>
      </c>
      <c r="BK379">
        <f>ROW()</f>
        <v>379</v>
      </c>
      <c r="BL379">
        <f t="shared" si="167"/>
        <v>0</v>
      </c>
      <c r="BM379" t="b">
        <f t="shared" si="185"/>
        <v>1</v>
      </c>
      <c r="BN379">
        <f t="shared" ref="BN379:BN442" ca="1" si="197">BH379*(BH379/BJ379)^(BL379/$BJ$3)*BM379</f>
        <v>340</v>
      </c>
      <c r="BO379">
        <f t="shared" si="186"/>
        <v>206.2</v>
      </c>
    </row>
    <row r="380" spans="1:67" x14ac:dyDescent="0.25">
      <c r="A380" t="str">
        <f t="shared" si="187"/>
        <v>20076</v>
      </c>
      <c r="B380">
        <f t="shared" si="112"/>
        <v>2007</v>
      </c>
      <c r="C380">
        <f t="shared" si="113"/>
        <v>6</v>
      </c>
      <c r="D380">
        <f t="shared" si="120"/>
        <v>375</v>
      </c>
      <c r="E380" s="64">
        <v>8359</v>
      </c>
      <c r="F380" s="64">
        <v>6975</v>
      </c>
      <c r="G380" s="2">
        <v>0.78</v>
      </c>
      <c r="H380" s="63">
        <v>207.3</v>
      </c>
      <c r="J380" s="32">
        <f>E380/E379</f>
        <v>1.0007183048006705</v>
      </c>
      <c r="K380" s="32">
        <f t="shared" si="175"/>
        <v>1.0028756290438534</v>
      </c>
      <c r="L380" s="104">
        <v>5.56</v>
      </c>
      <c r="M380" s="104">
        <v>5.28</v>
      </c>
      <c r="N380" s="104">
        <v>5.05</v>
      </c>
      <c r="P380" s="104">
        <v>3.31</v>
      </c>
      <c r="Q380" s="104">
        <v>2.4</v>
      </c>
      <c r="R380" s="104">
        <v>1.5</v>
      </c>
      <c r="T380" s="104">
        <v>2.4500000000000002</v>
      </c>
      <c r="U380" s="104">
        <v>2.12</v>
      </c>
      <c r="V380" s="104">
        <v>1.39</v>
      </c>
      <c r="X380" s="104">
        <f t="shared" si="193"/>
        <v>2.88</v>
      </c>
      <c r="Y380" s="104">
        <f t="shared" si="193"/>
        <v>2.2599999999999998</v>
      </c>
      <c r="Z380" s="104">
        <f t="shared" si="193"/>
        <v>1.4449999999999998</v>
      </c>
      <c r="AB380" s="104">
        <f t="shared" si="194"/>
        <v>2.6799999999999997</v>
      </c>
      <c r="AC380" s="104">
        <f t="shared" si="194"/>
        <v>3.0200000000000005</v>
      </c>
      <c r="AD380" s="104">
        <f t="shared" si="194"/>
        <v>3.605</v>
      </c>
      <c r="AF380" s="63">
        <f t="shared" si="195"/>
        <v>4.1799999999999997E-2</v>
      </c>
      <c r="AG380" s="63">
        <f t="shared" si="195"/>
        <v>4.5200000000000004E-2</v>
      </c>
      <c r="AH380" s="63">
        <f t="shared" si="195"/>
        <v>5.1050000000000005E-2</v>
      </c>
      <c r="AJ380" s="63">
        <f t="shared" si="196"/>
        <v>3.4183280638138136E-3</v>
      </c>
      <c r="AK380" s="63">
        <f t="shared" si="196"/>
        <v>3.690815569153072E-3</v>
      </c>
      <c r="AL380" s="63">
        <f t="shared" si="196"/>
        <v>4.1577583017271547E-3</v>
      </c>
      <c r="AN380" s="106" t="str">
        <f t="shared" ca="1" si="138"/>
        <v/>
      </c>
      <c r="AP380" s="106" t="str">
        <f t="shared" ca="1" si="139"/>
        <v/>
      </c>
      <c r="AR380" t="str">
        <f t="shared" si="114"/>
        <v>20076</v>
      </c>
      <c r="AS380">
        <f t="shared" si="130"/>
        <v>375</v>
      </c>
      <c r="AT380">
        <f t="shared" ca="1" si="115"/>
        <v>8359</v>
      </c>
      <c r="AU380">
        <f t="shared" ca="1" si="116"/>
        <v>6975</v>
      </c>
      <c r="AV380">
        <f t="shared" ca="1" si="117"/>
        <v>0.78</v>
      </c>
      <c r="AW380">
        <f t="shared" ca="1" si="118"/>
        <v>207.3</v>
      </c>
      <c r="AX380">
        <f t="shared" ca="1" si="119"/>
        <v>207.3</v>
      </c>
      <c r="BC380">
        <f t="shared" si="180"/>
        <v>380</v>
      </c>
      <c r="BD380">
        <f t="shared" si="181"/>
        <v>380</v>
      </c>
      <c r="BE380">
        <f t="shared" si="182"/>
        <v>380</v>
      </c>
      <c r="BF380">
        <f t="shared" si="188"/>
        <v>380</v>
      </c>
      <c r="BG380" t="str">
        <f t="shared" si="183"/>
        <v>$H$560</v>
      </c>
      <c r="BH380">
        <f t="shared" ca="1" si="135"/>
        <v>340</v>
      </c>
      <c r="BI380" t="str">
        <f t="shared" si="184"/>
        <v>$H$374</v>
      </c>
      <c r="BJ380">
        <f t="shared" ca="1" si="136"/>
        <v>202.7</v>
      </c>
      <c r="BK380">
        <f>ROW()</f>
        <v>380</v>
      </c>
      <c r="BL380">
        <f t="shared" si="167"/>
        <v>0</v>
      </c>
      <c r="BM380" t="b">
        <f t="shared" si="185"/>
        <v>1</v>
      </c>
      <c r="BN380">
        <f t="shared" ca="1" si="197"/>
        <v>340</v>
      </c>
      <c r="BO380">
        <f t="shared" si="186"/>
        <v>207.3</v>
      </c>
    </row>
    <row r="381" spans="1:67" x14ac:dyDescent="0.25">
      <c r="A381" t="str">
        <f t="shared" si="187"/>
        <v>20077</v>
      </c>
      <c r="B381">
        <f t="shared" si="112"/>
        <v>2007</v>
      </c>
      <c r="C381">
        <f t="shared" si="113"/>
        <v>7</v>
      </c>
      <c r="D381">
        <f t="shared" si="120"/>
        <v>376</v>
      </c>
      <c r="E381" s="64">
        <v>8410</v>
      </c>
      <c r="F381" s="64">
        <v>6998</v>
      </c>
      <c r="G381" s="2">
        <v>0.78</v>
      </c>
      <c r="H381" s="63">
        <v>206.1</v>
      </c>
      <c r="J381" s="32">
        <f t="shared" si="168"/>
        <v>1.0061012082785021</v>
      </c>
      <c r="K381" s="32">
        <f t="shared" si="175"/>
        <v>1.0032974910394266</v>
      </c>
      <c r="L381" s="104">
        <v>5.66</v>
      </c>
      <c r="M381" s="104">
        <v>5.44</v>
      </c>
      <c r="N381" s="104">
        <v>5.22</v>
      </c>
      <c r="P381" s="104">
        <v>3.19</v>
      </c>
      <c r="Q381" s="104">
        <v>2.42</v>
      </c>
      <c r="R381" s="104">
        <v>1.48</v>
      </c>
      <c r="T381" s="104">
        <v>2.31</v>
      </c>
      <c r="U381" s="104">
        <v>2.14</v>
      </c>
      <c r="V381" s="104">
        <v>1.37</v>
      </c>
      <c r="X381" s="104">
        <f t="shared" si="193"/>
        <v>2.75</v>
      </c>
      <c r="Y381" s="104">
        <f t="shared" si="193"/>
        <v>2.2800000000000002</v>
      </c>
      <c r="Z381" s="104">
        <f t="shared" si="193"/>
        <v>1.425</v>
      </c>
      <c r="AB381" s="104">
        <f t="shared" si="194"/>
        <v>2.91</v>
      </c>
      <c r="AC381" s="104">
        <f t="shared" si="194"/>
        <v>3.16</v>
      </c>
      <c r="AD381" s="104">
        <f t="shared" si="194"/>
        <v>3.7949999999999999</v>
      </c>
      <c r="AF381" s="63">
        <f t="shared" si="195"/>
        <v>4.41E-2</v>
      </c>
      <c r="AG381" s="63">
        <f t="shared" si="195"/>
        <v>4.6600000000000003E-2</v>
      </c>
      <c r="AH381" s="63">
        <f t="shared" si="195"/>
        <v>5.2949999999999997E-2</v>
      </c>
      <c r="AJ381" s="63">
        <f t="shared" si="196"/>
        <v>3.6027468730472911E-3</v>
      </c>
      <c r="AK381" s="63">
        <f t="shared" si="196"/>
        <v>3.8027802029136915E-3</v>
      </c>
      <c r="AL381" s="63">
        <f t="shared" si="196"/>
        <v>4.3089024591085323E-3</v>
      </c>
      <c r="AN381" s="106" t="str">
        <f t="shared" ca="1" si="138"/>
        <v/>
      </c>
      <c r="AP381" s="106" t="str">
        <f t="shared" ca="1" si="139"/>
        <v/>
      </c>
      <c r="AR381" t="str">
        <f t="shared" si="114"/>
        <v>20077</v>
      </c>
      <c r="AS381">
        <f t="shared" si="130"/>
        <v>376</v>
      </c>
      <c r="AT381">
        <f t="shared" ca="1" si="115"/>
        <v>8410</v>
      </c>
      <c r="AU381">
        <f t="shared" ca="1" si="116"/>
        <v>6998</v>
      </c>
      <c r="AV381">
        <f t="shared" ca="1" si="117"/>
        <v>0.78</v>
      </c>
      <c r="AW381">
        <f t="shared" ca="1" si="118"/>
        <v>206.1</v>
      </c>
      <c r="AX381">
        <f t="shared" ca="1" si="119"/>
        <v>206.1</v>
      </c>
      <c r="BC381">
        <f t="shared" si="180"/>
        <v>381</v>
      </c>
      <c r="BD381">
        <f t="shared" si="181"/>
        <v>381</v>
      </c>
      <c r="BE381">
        <f t="shared" si="182"/>
        <v>381</v>
      </c>
      <c r="BF381">
        <f t="shared" si="188"/>
        <v>381</v>
      </c>
      <c r="BG381" t="str">
        <f t="shared" si="183"/>
        <v>$H$560</v>
      </c>
      <c r="BH381">
        <f t="shared" ca="1" si="135"/>
        <v>340</v>
      </c>
      <c r="BI381" t="str">
        <f t="shared" si="184"/>
        <v>$H$375</v>
      </c>
      <c r="BJ381">
        <f t="shared" ca="1" si="136"/>
        <v>201.6</v>
      </c>
      <c r="BK381">
        <f>ROW()</f>
        <v>381</v>
      </c>
      <c r="BL381">
        <f t="shared" si="167"/>
        <v>0</v>
      </c>
      <c r="BM381" t="b">
        <f t="shared" si="185"/>
        <v>1</v>
      </c>
      <c r="BN381">
        <f t="shared" ca="1" si="197"/>
        <v>340</v>
      </c>
      <c r="BO381">
        <f t="shared" si="186"/>
        <v>206.1</v>
      </c>
    </row>
    <row r="382" spans="1:67" x14ac:dyDescent="0.25">
      <c r="A382" t="str">
        <f t="shared" si="187"/>
        <v>20078</v>
      </c>
      <c r="B382">
        <f t="shared" si="112"/>
        <v>2007</v>
      </c>
      <c r="C382">
        <f t="shared" si="113"/>
        <v>8</v>
      </c>
      <c r="D382">
        <f t="shared" si="120"/>
        <v>377</v>
      </c>
      <c r="E382" s="64">
        <v>8474</v>
      </c>
      <c r="F382" s="64">
        <v>7020</v>
      </c>
      <c r="G382" s="2">
        <v>0.78</v>
      </c>
      <c r="H382" s="63">
        <v>207.3</v>
      </c>
      <c r="J382" s="32">
        <f t="shared" si="168"/>
        <v>1.0076099881093936</v>
      </c>
      <c r="K382" s="32">
        <f t="shared" si="175"/>
        <v>1.0031437553586739</v>
      </c>
      <c r="L382" s="104">
        <v>5.42</v>
      </c>
      <c r="M382" s="104">
        <v>5.21</v>
      </c>
      <c r="N382" s="104">
        <v>5</v>
      </c>
      <c r="P382" s="104">
        <v>3.05</v>
      </c>
      <c r="Q382" s="104">
        <v>2.2799999999999998</v>
      </c>
      <c r="R382" s="104">
        <v>1.33</v>
      </c>
      <c r="T382" s="104">
        <v>2.14</v>
      </c>
      <c r="U382" s="104">
        <v>1.99</v>
      </c>
      <c r="V382" s="104">
        <v>1.22</v>
      </c>
      <c r="X382" s="104">
        <f t="shared" si="193"/>
        <v>2.5949999999999998</v>
      </c>
      <c r="Y382" s="104">
        <f t="shared" si="193"/>
        <v>2.1349999999999998</v>
      </c>
      <c r="Z382" s="104">
        <f t="shared" si="193"/>
        <v>1.2749999999999999</v>
      </c>
      <c r="AB382" s="104">
        <f t="shared" si="194"/>
        <v>2.8250000000000002</v>
      </c>
      <c r="AC382" s="104">
        <f t="shared" si="194"/>
        <v>3.0750000000000002</v>
      </c>
      <c r="AD382" s="104">
        <f t="shared" si="194"/>
        <v>3.7250000000000001</v>
      </c>
      <c r="AF382" s="63">
        <f t="shared" si="195"/>
        <v>4.3250000000000004E-2</v>
      </c>
      <c r="AG382" s="63">
        <f t="shared" si="195"/>
        <v>4.5749999999999999E-2</v>
      </c>
      <c r="AH382" s="63">
        <f t="shared" si="195"/>
        <v>5.2249999999999998E-2</v>
      </c>
      <c r="AJ382" s="63">
        <f t="shared" si="196"/>
        <v>3.534635516994511E-3</v>
      </c>
      <c r="AK382" s="63">
        <f t="shared" si="196"/>
        <v>3.7348180609941828E-3</v>
      </c>
      <c r="AL382" s="63">
        <f t="shared" si="196"/>
        <v>4.2532468778495591E-3</v>
      </c>
      <c r="AN382" s="106" t="str">
        <f t="shared" ca="1" si="138"/>
        <v/>
      </c>
      <c r="AP382" s="106" t="str">
        <f t="shared" ca="1" si="139"/>
        <v/>
      </c>
      <c r="AR382" t="str">
        <f t="shared" si="114"/>
        <v>20078</v>
      </c>
      <c r="AS382">
        <f t="shared" si="130"/>
        <v>377</v>
      </c>
      <c r="AT382">
        <f t="shared" ca="1" si="115"/>
        <v>8474</v>
      </c>
      <c r="AU382">
        <f t="shared" ca="1" si="116"/>
        <v>7020</v>
      </c>
      <c r="AV382">
        <f t="shared" ca="1" si="117"/>
        <v>0.78</v>
      </c>
      <c r="AW382">
        <f t="shared" ca="1" si="118"/>
        <v>207.3</v>
      </c>
      <c r="AX382">
        <f t="shared" ca="1" si="119"/>
        <v>207.3</v>
      </c>
      <c r="BC382">
        <f t="shared" si="180"/>
        <v>382</v>
      </c>
      <c r="BD382">
        <f t="shared" si="181"/>
        <v>382</v>
      </c>
      <c r="BE382">
        <f t="shared" si="182"/>
        <v>382</v>
      </c>
      <c r="BF382">
        <f t="shared" si="188"/>
        <v>382</v>
      </c>
      <c r="BG382" t="str">
        <f t="shared" si="183"/>
        <v>$H$560</v>
      </c>
      <c r="BH382">
        <f t="shared" ca="1" si="135"/>
        <v>340</v>
      </c>
      <c r="BI382" t="str">
        <f t="shared" si="184"/>
        <v>$H$376</v>
      </c>
      <c r="BJ382">
        <f t="shared" ca="1" si="136"/>
        <v>203.1</v>
      </c>
      <c r="BK382">
        <f>ROW()</f>
        <v>382</v>
      </c>
      <c r="BL382">
        <f t="shared" si="167"/>
        <v>0</v>
      </c>
      <c r="BM382" t="b">
        <f t="shared" si="185"/>
        <v>1</v>
      </c>
      <c r="BN382">
        <f t="shared" ca="1" si="197"/>
        <v>340</v>
      </c>
      <c r="BO382">
        <f t="shared" si="186"/>
        <v>207.3</v>
      </c>
    </row>
    <row r="383" spans="1:67" x14ac:dyDescent="0.25">
      <c r="A383" t="str">
        <f t="shared" si="187"/>
        <v>20079</v>
      </c>
      <c r="B383">
        <f t="shared" si="112"/>
        <v>2007</v>
      </c>
      <c r="C383">
        <f t="shared" si="113"/>
        <v>9</v>
      </c>
      <c r="D383">
        <f t="shared" si="120"/>
        <v>378</v>
      </c>
      <c r="E383" s="64">
        <v>8513</v>
      </c>
      <c r="F383" s="64">
        <v>7042</v>
      </c>
      <c r="G383" s="2">
        <v>0.78</v>
      </c>
      <c r="H383" s="274">
        <v>208</v>
      </c>
      <c r="J383" s="32">
        <f t="shared" si="168"/>
        <v>1.0046023129572812</v>
      </c>
      <c r="K383" s="32">
        <f t="shared" si="175"/>
        <v>1.003133903133903</v>
      </c>
      <c r="L383" s="104">
        <v>5.24</v>
      </c>
      <c r="M383" s="104">
        <v>5.07</v>
      </c>
      <c r="N383" s="104">
        <v>4.9000000000000004</v>
      </c>
      <c r="P383" s="104">
        <v>2.7</v>
      </c>
      <c r="Q383" s="104">
        <v>2.1</v>
      </c>
      <c r="R383" s="104">
        <v>1.22</v>
      </c>
      <c r="T383" s="104">
        <v>1.79</v>
      </c>
      <c r="U383" s="104">
        <v>1.82</v>
      </c>
      <c r="V383" s="104">
        <v>1.1200000000000001</v>
      </c>
      <c r="X383" s="104">
        <f t="shared" si="193"/>
        <v>2.2450000000000001</v>
      </c>
      <c r="Y383" s="104">
        <f t="shared" si="193"/>
        <v>1.96</v>
      </c>
      <c r="Z383" s="104">
        <f t="shared" si="193"/>
        <v>1.17</v>
      </c>
      <c r="AB383" s="104">
        <f t="shared" si="194"/>
        <v>2.9950000000000001</v>
      </c>
      <c r="AC383" s="104">
        <f t="shared" si="194"/>
        <v>3.1100000000000003</v>
      </c>
      <c r="AD383" s="104">
        <f t="shared" si="194"/>
        <v>3.7300000000000004</v>
      </c>
      <c r="AF383" s="63">
        <f t="shared" si="195"/>
        <v>4.4950000000000004E-2</v>
      </c>
      <c r="AG383" s="63">
        <f t="shared" si="195"/>
        <v>4.6100000000000002E-2</v>
      </c>
      <c r="AH383" s="63">
        <f t="shared" si="195"/>
        <v>5.2300000000000006E-2</v>
      </c>
      <c r="AJ383" s="63">
        <f t="shared" si="196"/>
        <v>3.6708074194937712E-3</v>
      </c>
      <c r="AK383" s="63">
        <f t="shared" si="196"/>
        <v>3.7628086026935126E-3</v>
      </c>
      <c r="AL383" s="63">
        <f t="shared" si="196"/>
        <v>4.2572234018702915E-3</v>
      </c>
      <c r="AN383" s="106" t="str">
        <f t="shared" ca="1" si="138"/>
        <v/>
      </c>
      <c r="AP383" s="106" t="str">
        <f t="shared" ca="1" si="139"/>
        <v/>
      </c>
      <c r="AR383" t="str">
        <f t="shared" si="114"/>
        <v>20079</v>
      </c>
      <c r="AS383">
        <f t="shared" si="130"/>
        <v>378</v>
      </c>
      <c r="AT383">
        <f t="shared" ca="1" si="115"/>
        <v>8513</v>
      </c>
      <c r="AU383">
        <f t="shared" ca="1" si="116"/>
        <v>7042</v>
      </c>
      <c r="AV383">
        <f t="shared" ca="1" si="117"/>
        <v>0.78</v>
      </c>
      <c r="AW383">
        <f t="shared" ca="1" si="118"/>
        <v>208</v>
      </c>
      <c r="AX383">
        <f t="shared" ca="1" si="119"/>
        <v>208</v>
      </c>
      <c r="BC383">
        <f t="shared" si="180"/>
        <v>383</v>
      </c>
      <c r="BD383">
        <f t="shared" si="181"/>
        <v>383</v>
      </c>
      <c r="BE383">
        <f t="shared" si="182"/>
        <v>383</v>
      </c>
      <c r="BF383">
        <f t="shared" si="188"/>
        <v>383</v>
      </c>
      <c r="BG383" t="str">
        <f t="shared" si="183"/>
        <v>$H$560</v>
      </c>
      <c r="BH383">
        <f t="shared" ca="1" si="135"/>
        <v>340</v>
      </c>
      <c r="BI383" t="str">
        <f t="shared" si="184"/>
        <v>$H$377</v>
      </c>
      <c r="BJ383">
        <f t="shared" ca="1" si="136"/>
        <v>204.4</v>
      </c>
      <c r="BK383">
        <f>ROW()</f>
        <v>383</v>
      </c>
      <c r="BL383">
        <f t="shared" si="167"/>
        <v>0</v>
      </c>
      <c r="BM383" t="b">
        <f t="shared" si="185"/>
        <v>1</v>
      </c>
      <c r="BN383">
        <f t="shared" ca="1" si="197"/>
        <v>340</v>
      </c>
      <c r="BO383">
        <f t="shared" si="186"/>
        <v>208</v>
      </c>
    </row>
    <row r="384" spans="1:67" x14ac:dyDescent="0.25">
      <c r="A384" t="str">
        <f t="shared" si="187"/>
        <v>200710</v>
      </c>
      <c r="B384">
        <f t="shared" si="112"/>
        <v>2007</v>
      </c>
      <c r="C384">
        <f t="shared" si="113"/>
        <v>10</v>
      </c>
      <c r="D384">
        <f t="shared" si="120"/>
        <v>379</v>
      </c>
      <c r="E384" s="64">
        <v>8500</v>
      </c>
      <c r="F384" s="64">
        <v>7065</v>
      </c>
      <c r="G384" s="2">
        <v>0.78</v>
      </c>
      <c r="H384" s="63">
        <v>208.9</v>
      </c>
      <c r="J384" s="32">
        <f t="shared" si="168"/>
        <v>0.9984729237636556</v>
      </c>
      <c r="K384" s="32">
        <f t="shared" si="175"/>
        <v>1.0032661175802329</v>
      </c>
      <c r="L384" s="104">
        <v>5.03</v>
      </c>
      <c r="M384" s="104">
        <v>4.99</v>
      </c>
      <c r="N384" s="104">
        <v>4.8899999999999997</v>
      </c>
      <c r="P384" s="104">
        <v>2.41</v>
      </c>
      <c r="Q384" s="104">
        <v>1.99</v>
      </c>
      <c r="R384" s="104">
        <v>1.24</v>
      </c>
      <c r="T384" s="104">
        <v>1.46</v>
      </c>
      <c r="U384" s="104">
        <v>1.7</v>
      </c>
      <c r="V384" s="104">
        <v>1.1399999999999999</v>
      </c>
      <c r="X384" s="104">
        <f t="shared" si="193"/>
        <v>1.9350000000000001</v>
      </c>
      <c r="Y384" s="104">
        <f t="shared" si="193"/>
        <v>1.845</v>
      </c>
      <c r="Z384" s="104">
        <f t="shared" si="193"/>
        <v>1.19</v>
      </c>
      <c r="AB384" s="104">
        <f t="shared" si="194"/>
        <v>3.0950000000000002</v>
      </c>
      <c r="AC384" s="104">
        <f t="shared" si="194"/>
        <v>3.1450000000000005</v>
      </c>
      <c r="AD384" s="104">
        <f t="shared" si="194"/>
        <v>3.6999999999999997</v>
      </c>
      <c r="AF384" s="63">
        <f t="shared" si="195"/>
        <v>4.5950000000000005E-2</v>
      </c>
      <c r="AG384" s="63">
        <f t="shared" si="195"/>
        <v>4.6450000000000005E-2</v>
      </c>
      <c r="AH384" s="63">
        <f t="shared" si="195"/>
        <v>5.1999999999999991E-2</v>
      </c>
      <c r="AJ384" s="63">
        <f t="shared" si="196"/>
        <v>3.7508137075803472E-3</v>
      </c>
      <c r="AK384" s="63">
        <f t="shared" si="196"/>
        <v>3.7907905611578308E-3</v>
      </c>
      <c r="AL384" s="63">
        <f t="shared" si="196"/>
        <v>4.2333616592649115E-3</v>
      </c>
      <c r="AN384" s="106" t="str">
        <f t="shared" ca="1" si="138"/>
        <v/>
      </c>
      <c r="AP384" s="106" t="str">
        <f t="shared" ca="1" si="139"/>
        <v/>
      </c>
      <c r="AR384" t="str">
        <f t="shared" si="114"/>
        <v>200710</v>
      </c>
      <c r="AS384">
        <f t="shared" si="130"/>
        <v>379</v>
      </c>
      <c r="AT384">
        <f t="shared" ca="1" si="115"/>
        <v>8500</v>
      </c>
      <c r="AU384">
        <f t="shared" ca="1" si="116"/>
        <v>7065</v>
      </c>
      <c r="AV384">
        <f t="shared" ca="1" si="117"/>
        <v>0.78</v>
      </c>
      <c r="AW384">
        <f t="shared" ca="1" si="118"/>
        <v>208.9</v>
      </c>
      <c r="AX384">
        <f t="shared" ca="1" si="119"/>
        <v>208.9</v>
      </c>
      <c r="BC384">
        <f t="shared" si="180"/>
        <v>384</v>
      </c>
      <c r="BD384">
        <f t="shared" si="181"/>
        <v>384</v>
      </c>
      <c r="BE384">
        <f t="shared" si="182"/>
        <v>384</v>
      </c>
      <c r="BF384">
        <f t="shared" si="188"/>
        <v>384</v>
      </c>
      <c r="BG384" t="str">
        <f t="shared" si="183"/>
        <v>$H$560</v>
      </c>
      <c r="BH384">
        <f t="shared" ca="1" si="135"/>
        <v>340</v>
      </c>
      <c r="BI384" t="str">
        <f t="shared" si="184"/>
        <v>$H$378</v>
      </c>
      <c r="BJ384">
        <f t="shared" ca="1" si="136"/>
        <v>205.4</v>
      </c>
      <c r="BK384">
        <f>ROW()</f>
        <v>384</v>
      </c>
      <c r="BL384">
        <f t="shared" si="167"/>
        <v>0</v>
      </c>
      <c r="BM384" t="b">
        <f t="shared" si="185"/>
        <v>1</v>
      </c>
      <c r="BN384">
        <f t="shared" ca="1" si="197"/>
        <v>340</v>
      </c>
      <c r="BO384">
        <f t="shared" si="186"/>
        <v>208.9</v>
      </c>
    </row>
    <row r="385" spans="1:67" x14ac:dyDescent="0.25">
      <c r="A385" t="str">
        <f t="shared" si="187"/>
        <v>200711</v>
      </c>
      <c r="B385">
        <f t="shared" si="112"/>
        <v>2007</v>
      </c>
      <c r="C385">
        <f t="shared" si="113"/>
        <v>11</v>
      </c>
      <c r="D385">
        <f t="shared" si="120"/>
        <v>380</v>
      </c>
      <c r="E385" s="64">
        <v>8551</v>
      </c>
      <c r="F385" s="64">
        <v>7085</v>
      </c>
      <c r="G385" s="2">
        <v>0.78</v>
      </c>
      <c r="H385" s="63">
        <v>209.7</v>
      </c>
      <c r="J385" s="32">
        <f t="shared" si="168"/>
        <v>1.006</v>
      </c>
      <c r="K385" s="32">
        <f t="shared" si="175"/>
        <v>1.0028308563340411</v>
      </c>
      <c r="L385" s="104">
        <v>5.0199999999999996</v>
      </c>
      <c r="M385" s="104">
        <v>4.92</v>
      </c>
      <c r="N385" s="104">
        <v>4.8099999999999996</v>
      </c>
      <c r="P385" s="104">
        <v>2.58</v>
      </c>
      <c r="Q385" s="104">
        <v>1.94</v>
      </c>
      <c r="R385" s="104">
        <v>1.19</v>
      </c>
      <c r="T385" s="104">
        <v>1.61</v>
      </c>
      <c r="U385" s="104">
        <v>1.65</v>
      </c>
      <c r="V385" s="104">
        <v>1.0900000000000001</v>
      </c>
      <c r="X385" s="104">
        <f t="shared" si="193"/>
        <v>2.0950000000000002</v>
      </c>
      <c r="Y385" s="104">
        <f t="shared" si="193"/>
        <v>1.7949999999999999</v>
      </c>
      <c r="Z385" s="104">
        <f t="shared" si="193"/>
        <v>1.1400000000000001</v>
      </c>
      <c r="AB385" s="104">
        <f t="shared" si="194"/>
        <v>2.9249999999999994</v>
      </c>
      <c r="AC385" s="104">
        <f t="shared" si="194"/>
        <v>3.125</v>
      </c>
      <c r="AD385" s="104">
        <f t="shared" si="194"/>
        <v>3.6699999999999995</v>
      </c>
      <c r="AF385" s="63">
        <f t="shared" si="195"/>
        <v>4.4249999999999991E-2</v>
      </c>
      <c r="AG385" s="63">
        <f t="shared" si="195"/>
        <v>4.6249999999999999E-2</v>
      </c>
      <c r="AH385" s="63">
        <f t="shared" si="195"/>
        <v>5.1699999999999996E-2</v>
      </c>
      <c r="AJ385" s="63">
        <f t="shared" si="196"/>
        <v>3.6147612475028179E-3</v>
      </c>
      <c r="AK385" s="63">
        <f t="shared" si="196"/>
        <v>3.7748019212942019E-3</v>
      </c>
      <c r="AL385" s="63">
        <f t="shared" si="196"/>
        <v>4.209493678221321E-3</v>
      </c>
      <c r="AN385" s="106" t="str">
        <f t="shared" ca="1" si="138"/>
        <v/>
      </c>
      <c r="AP385" s="106" t="str">
        <f t="shared" ca="1" si="139"/>
        <v/>
      </c>
      <c r="AR385" t="str">
        <f t="shared" si="114"/>
        <v>200711</v>
      </c>
      <c r="AS385">
        <f t="shared" si="130"/>
        <v>380</v>
      </c>
      <c r="AT385">
        <f t="shared" ca="1" si="115"/>
        <v>8551</v>
      </c>
      <c r="AU385">
        <f t="shared" ca="1" si="116"/>
        <v>7085</v>
      </c>
      <c r="AV385">
        <f t="shared" ca="1" si="117"/>
        <v>0.78</v>
      </c>
      <c r="AW385">
        <f t="shared" ca="1" si="118"/>
        <v>209.7</v>
      </c>
      <c r="AX385">
        <f t="shared" ca="1" si="119"/>
        <v>209.7</v>
      </c>
      <c r="BC385">
        <f t="shared" si="180"/>
        <v>385</v>
      </c>
      <c r="BD385">
        <f t="shared" si="181"/>
        <v>385</v>
      </c>
      <c r="BE385">
        <f t="shared" si="182"/>
        <v>385</v>
      </c>
      <c r="BF385">
        <f t="shared" si="188"/>
        <v>385</v>
      </c>
      <c r="BG385" t="str">
        <f t="shared" si="183"/>
        <v>$H$560</v>
      </c>
      <c r="BH385">
        <f t="shared" ca="1" si="135"/>
        <v>340</v>
      </c>
      <c r="BI385" t="str">
        <f t="shared" si="184"/>
        <v>$H$379</v>
      </c>
      <c r="BJ385">
        <f t="shared" ca="1" si="136"/>
        <v>206.2</v>
      </c>
      <c r="BK385">
        <f>ROW()</f>
        <v>385</v>
      </c>
      <c r="BL385">
        <f t="shared" si="167"/>
        <v>0</v>
      </c>
      <c r="BM385" t="b">
        <f t="shared" si="185"/>
        <v>1</v>
      </c>
      <c r="BN385">
        <f t="shared" ca="1" si="197"/>
        <v>340</v>
      </c>
      <c r="BO385">
        <f t="shared" si="186"/>
        <v>209.7</v>
      </c>
    </row>
    <row r="386" spans="1:67" x14ac:dyDescent="0.25">
      <c r="A386" t="str">
        <f t="shared" si="187"/>
        <v>200712</v>
      </c>
      <c r="B386">
        <f t="shared" si="112"/>
        <v>2007</v>
      </c>
      <c r="C386">
        <f t="shared" si="113"/>
        <v>12</v>
      </c>
      <c r="D386">
        <f t="shared" si="120"/>
        <v>381</v>
      </c>
      <c r="E386" s="64">
        <v>8558</v>
      </c>
      <c r="F386" s="64">
        <v>7103</v>
      </c>
      <c r="G386" s="2">
        <v>0.78</v>
      </c>
      <c r="H386" s="63">
        <v>210.9</v>
      </c>
      <c r="J386" s="32">
        <f t="shared" si="168"/>
        <v>1.0008186177055316</v>
      </c>
      <c r="K386" s="32">
        <f t="shared" si="175"/>
        <v>1.0025405786873676</v>
      </c>
      <c r="L386" s="104">
        <v>4.3600000000000003</v>
      </c>
      <c r="M386" s="104">
        <v>4.45</v>
      </c>
      <c r="N386" s="104">
        <v>4.4800000000000004</v>
      </c>
      <c r="P386" s="104">
        <v>2.21</v>
      </c>
      <c r="Q386" s="104">
        <v>1.6</v>
      </c>
      <c r="R386" s="104">
        <v>1.05</v>
      </c>
      <c r="T386" s="104">
        <v>1.21</v>
      </c>
      <c r="U386" s="104">
        <v>1.33</v>
      </c>
      <c r="V386" s="104">
        <v>0.95</v>
      </c>
      <c r="X386" s="104">
        <f t="shared" si="193"/>
        <v>1.71</v>
      </c>
      <c r="Y386" s="104">
        <f t="shared" si="193"/>
        <v>1.4650000000000001</v>
      </c>
      <c r="Z386" s="104">
        <f t="shared" si="193"/>
        <v>1</v>
      </c>
      <c r="AB386" s="104">
        <f t="shared" si="194"/>
        <v>2.6500000000000004</v>
      </c>
      <c r="AC386" s="104">
        <f t="shared" si="194"/>
        <v>2.9850000000000003</v>
      </c>
      <c r="AD386" s="104">
        <f t="shared" si="194"/>
        <v>3.4800000000000004</v>
      </c>
      <c r="AF386" s="63">
        <f t="shared" si="195"/>
        <v>4.1500000000000002E-2</v>
      </c>
      <c r="AG386" s="63">
        <f t="shared" si="195"/>
        <v>4.4850000000000001E-2</v>
      </c>
      <c r="AH386" s="63">
        <f t="shared" si="195"/>
        <v>4.9800000000000004E-2</v>
      </c>
      <c r="AJ386" s="63">
        <f t="shared" si="196"/>
        <v>3.3942459274463044E-3</v>
      </c>
      <c r="AK386" s="63">
        <f t="shared" si="196"/>
        <v>3.6628029309786481E-3</v>
      </c>
      <c r="AL386" s="63">
        <f t="shared" si="196"/>
        <v>4.0581847075893407E-3</v>
      </c>
      <c r="AN386" s="106" t="str">
        <f t="shared" ca="1" si="138"/>
        <v/>
      </c>
      <c r="AP386" s="106" t="str">
        <f t="shared" ca="1" si="139"/>
        <v/>
      </c>
      <c r="AR386" t="str">
        <f t="shared" si="114"/>
        <v>200712</v>
      </c>
      <c r="AS386">
        <f t="shared" si="130"/>
        <v>381</v>
      </c>
      <c r="AT386">
        <f t="shared" ca="1" si="115"/>
        <v>8558</v>
      </c>
      <c r="AU386">
        <f t="shared" ca="1" si="116"/>
        <v>7103</v>
      </c>
      <c r="AV386">
        <f t="shared" ca="1" si="117"/>
        <v>0.78</v>
      </c>
      <c r="AW386">
        <f t="shared" ca="1" si="118"/>
        <v>210.9</v>
      </c>
      <c r="AX386">
        <f t="shared" ca="1" si="119"/>
        <v>210.9</v>
      </c>
      <c r="BC386">
        <f t="shared" si="180"/>
        <v>386</v>
      </c>
      <c r="BD386">
        <f t="shared" si="181"/>
        <v>386</v>
      </c>
      <c r="BE386">
        <f t="shared" si="182"/>
        <v>386</v>
      </c>
      <c r="BF386">
        <f t="shared" si="188"/>
        <v>386</v>
      </c>
      <c r="BG386" t="str">
        <f t="shared" si="183"/>
        <v>$H$560</v>
      </c>
      <c r="BH386">
        <f t="shared" ca="1" si="135"/>
        <v>340</v>
      </c>
      <c r="BI386" t="str">
        <f t="shared" si="184"/>
        <v>$H$380</v>
      </c>
      <c r="BJ386">
        <f t="shared" ca="1" si="136"/>
        <v>207.3</v>
      </c>
      <c r="BK386">
        <f>ROW()</f>
        <v>386</v>
      </c>
      <c r="BL386">
        <f t="shared" si="167"/>
        <v>0</v>
      </c>
      <c r="BM386" t="b">
        <f t="shared" si="185"/>
        <v>1</v>
      </c>
      <c r="BN386">
        <f t="shared" ca="1" si="197"/>
        <v>340</v>
      </c>
      <c r="BO386">
        <f t="shared" si="186"/>
        <v>210.9</v>
      </c>
    </row>
    <row r="387" spans="1:67" x14ac:dyDescent="0.25">
      <c r="A387" t="str">
        <f t="shared" si="187"/>
        <v>20081</v>
      </c>
      <c r="B387">
        <f t="shared" si="112"/>
        <v>2008</v>
      </c>
      <c r="C387">
        <f t="shared" si="113"/>
        <v>1</v>
      </c>
      <c r="D387">
        <f t="shared" si="120"/>
        <v>382</v>
      </c>
      <c r="E387" s="64">
        <v>8577</v>
      </c>
      <c r="F387" s="64">
        <v>7122</v>
      </c>
      <c r="G387" s="2">
        <v>0.78</v>
      </c>
      <c r="H387" s="63">
        <v>209.8</v>
      </c>
      <c r="J387" s="32">
        <f t="shared" si="168"/>
        <v>1.0022201448936667</v>
      </c>
      <c r="K387" s="32">
        <f t="shared" si="175"/>
        <v>1.0026749260875687</v>
      </c>
      <c r="L387" s="104">
        <v>4.41</v>
      </c>
      <c r="M387" s="104">
        <v>4.47</v>
      </c>
      <c r="N387" s="104">
        <v>4.46</v>
      </c>
      <c r="P387" s="104">
        <v>2.2999999999999998</v>
      </c>
      <c r="Q387" s="104">
        <v>1.56</v>
      </c>
      <c r="R387" s="104">
        <v>0.93</v>
      </c>
      <c r="T387" s="104">
        <v>1.27</v>
      </c>
      <c r="U387" s="104">
        <v>1.29</v>
      </c>
      <c r="V387" s="104">
        <v>0.83</v>
      </c>
      <c r="X387" s="104">
        <f t="shared" si="193"/>
        <v>1.7849999999999999</v>
      </c>
      <c r="Y387" s="104">
        <f t="shared" si="193"/>
        <v>1.425</v>
      </c>
      <c r="Z387" s="104">
        <f t="shared" si="193"/>
        <v>0.88</v>
      </c>
      <c r="AB387" s="104">
        <f t="shared" si="194"/>
        <v>2.625</v>
      </c>
      <c r="AC387" s="104">
        <f t="shared" si="194"/>
        <v>3.0449999999999999</v>
      </c>
      <c r="AD387" s="104">
        <f t="shared" si="194"/>
        <v>3.58</v>
      </c>
      <c r="AF387" s="63">
        <f t="shared" si="195"/>
        <v>4.1250000000000002E-2</v>
      </c>
      <c r="AG387" s="63">
        <f t="shared" si="195"/>
        <v>4.5449999999999997E-2</v>
      </c>
      <c r="AH387" s="63">
        <f t="shared" si="195"/>
        <v>5.0799999999999998E-2</v>
      </c>
      <c r="AJ387" s="63">
        <f t="shared" si="196"/>
        <v>3.3741726226397262E-3</v>
      </c>
      <c r="AK387" s="63">
        <f t="shared" si="196"/>
        <v>3.7108193323807104E-3</v>
      </c>
      <c r="AL387" s="63">
        <f t="shared" si="196"/>
        <v>4.1378522703343634E-3</v>
      </c>
      <c r="AN387" s="106" t="str">
        <f t="shared" ca="1" si="138"/>
        <v/>
      </c>
      <c r="AP387" s="106" t="str">
        <f t="shared" ca="1" si="139"/>
        <v/>
      </c>
      <c r="AR387" t="str">
        <f t="shared" si="114"/>
        <v>20081</v>
      </c>
      <c r="AS387">
        <f t="shared" si="130"/>
        <v>382</v>
      </c>
      <c r="AT387">
        <f t="shared" ca="1" si="115"/>
        <v>8577</v>
      </c>
      <c r="AU387">
        <f t="shared" ca="1" si="116"/>
        <v>7122</v>
      </c>
      <c r="AV387">
        <f t="shared" ca="1" si="117"/>
        <v>0.78</v>
      </c>
      <c r="AW387">
        <f t="shared" ca="1" si="118"/>
        <v>209.8</v>
      </c>
      <c r="AX387">
        <f t="shared" ca="1" si="119"/>
        <v>209.8</v>
      </c>
      <c r="BC387">
        <f t="shared" si="180"/>
        <v>387</v>
      </c>
      <c r="BD387">
        <f t="shared" si="181"/>
        <v>387</v>
      </c>
      <c r="BE387">
        <f t="shared" si="182"/>
        <v>387</v>
      </c>
      <c r="BF387">
        <f t="shared" si="188"/>
        <v>387</v>
      </c>
      <c r="BG387" t="str">
        <f t="shared" si="183"/>
        <v>$H$560</v>
      </c>
      <c r="BH387">
        <f t="shared" ca="1" si="135"/>
        <v>340</v>
      </c>
      <c r="BI387" t="str">
        <f t="shared" si="184"/>
        <v>$H$381</v>
      </c>
      <c r="BJ387">
        <f t="shared" ca="1" si="136"/>
        <v>206.1</v>
      </c>
      <c r="BK387">
        <f>ROW()</f>
        <v>387</v>
      </c>
      <c r="BL387">
        <f t="shared" si="167"/>
        <v>0</v>
      </c>
      <c r="BM387" t="b">
        <f t="shared" si="185"/>
        <v>1</v>
      </c>
      <c r="BN387">
        <f t="shared" ca="1" si="197"/>
        <v>340</v>
      </c>
      <c r="BO387">
        <f t="shared" si="186"/>
        <v>209.8</v>
      </c>
    </row>
    <row r="388" spans="1:67" x14ac:dyDescent="0.25">
      <c r="A388" t="str">
        <f t="shared" si="187"/>
        <v>20082</v>
      </c>
      <c r="B388">
        <f t="shared" si="112"/>
        <v>2008</v>
      </c>
      <c r="C388">
        <f t="shared" si="113"/>
        <v>2</v>
      </c>
      <c r="D388">
        <f t="shared" si="120"/>
        <v>383</v>
      </c>
      <c r="E388" s="64">
        <v>8686</v>
      </c>
      <c r="F388" s="64">
        <v>7139</v>
      </c>
      <c r="G388" s="2">
        <v>0.78</v>
      </c>
      <c r="H388" s="63">
        <v>211.4</v>
      </c>
      <c r="J388" s="32">
        <f t="shared" ref="J388:J393" si="198">E388/E387</f>
        <v>1.012708406202635</v>
      </c>
      <c r="K388" s="32">
        <f t="shared" si="175"/>
        <v>1.0023869699522605</v>
      </c>
      <c r="L388" s="104">
        <v>4.37</v>
      </c>
      <c r="M388" s="104">
        <v>4.47</v>
      </c>
      <c r="N388" s="104">
        <v>4.49</v>
      </c>
      <c r="P388" s="104">
        <v>2.16</v>
      </c>
      <c r="Q388" s="104">
        <v>1.5</v>
      </c>
      <c r="R388" s="104">
        <v>0.89</v>
      </c>
      <c r="T388" s="104">
        <v>1.1100000000000001</v>
      </c>
      <c r="U388" s="104">
        <v>1.23</v>
      </c>
      <c r="V388" s="104">
        <v>0.79</v>
      </c>
      <c r="X388" s="104">
        <f t="shared" si="193"/>
        <v>1.6350000000000002</v>
      </c>
      <c r="Y388" s="104">
        <f t="shared" si="193"/>
        <v>1.365</v>
      </c>
      <c r="Z388" s="104">
        <f t="shared" si="193"/>
        <v>0.84000000000000008</v>
      </c>
      <c r="AB388" s="104">
        <f t="shared" si="194"/>
        <v>2.7349999999999999</v>
      </c>
      <c r="AC388" s="104">
        <f t="shared" si="194"/>
        <v>3.1049999999999995</v>
      </c>
      <c r="AD388" s="104">
        <f t="shared" si="194"/>
        <v>3.6500000000000004</v>
      </c>
      <c r="AF388" s="63">
        <f t="shared" si="195"/>
        <v>4.2349999999999992E-2</v>
      </c>
      <c r="AG388" s="63">
        <f t="shared" si="195"/>
        <v>4.6049999999999994E-2</v>
      </c>
      <c r="AH388" s="63">
        <f t="shared" si="195"/>
        <v>5.1500000000000004E-2</v>
      </c>
      <c r="AJ388" s="63">
        <f t="shared" si="196"/>
        <v>3.462462141657463E-3</v>
      </c>
      <c r="AK388" s="63">
        <f t="shared" si="196"/>
        <v>3.758810479511876E-3</v>
      </c>
      <c r="AL388" s="63">
        <f t="shared" si="196"/>
        <v>4.1935782233755159E-3</v>
      </c>
      <c r="AN388" s="106" t="str">
        <f t="shared" ca="1" si="138"/>
        <v/>
      </c>
      <c r="AP388" s="106" t="str">
        <f t="shared" ca="1" si="139"/>
        <v/>
      </c>
      <c r="AR388" t="str">
        <f t="shared" si="114"/>
        <v>20082</v>
      </c>
      <c r="AS388">
        <f t="shared" si="130"/>
        <v>383</v>
      </c>
      <c r="AT388">
        <f t="shared" ca="1" si="115"/>
        <v>8686</v>
      </c>
      <c r="AU388">
        <f t="shared" ca="1" si="116"/>
        <v>7139</v>
      </c>
      <c r="AV388">
        <f t="shared" ca="1" si="117"/>
        <v>0.78</v>
      </c>
      <c r="AW388">
        <f t="shared" ca="1" si="118"/>
        <v>211.4</v>
      </c>
      <c r="AX388">
        <f t="shared" ca="1" si="119"/>
        <v>211.4</v>
      </c>
      <c r="BC388">
        <f t="shared" si="180"/>
        <v>388</v>
      </c>
      <c r="BD388">
        <f t="shared" si="181"/>
        <v>388</v>
      </c>
      <c r="BE388">
        <f t="shared" si="182"/>
        <v>388</v>
      </c>
      <c r="BF388">
        <f t="shared" si="188"/>
        <v>388</v>
      </c>
      <c r="BG388" t="str">
        <f t="shared" si="183"/>
        <v>$H$560</v>
      </c>
      <c r="BH388">
        <f t="shared" ca="1" si="135"/>
        <v>340</v>
      </c>
      <c r="BI388" t="str">
        <f t="shared" si="184"/>
        <v>$H$382</v>
      </c>
      <c r="BJ388">
        <f t="shared" ca="1" si="136"/>
        <v>207.3</v>
      </c>
      <c r="BK388">
        <f>ROW()</f>
        <v>388</v>
      </c>
      <c r="BL388">
        <f t="shared" si="167"/>
        <v>0</v>
      </c>
      <c r="BM388" t="b">
        <f t="shared" si="185"/>
        <v>1</v>
      </c>
      <c r="BN388">
        <f t="shared" ca="1" si="197"/>
        <v>340</v>
      </c>
      <c r="BO388">
        <f t="shared" si="186"/>
        <v>211.4</v>
      </c>
    </row>
    <row r="389" spans="1:67" x14ac:dyDescent="0.25">
      <c r="A389" t="str">
        <f t="shared" si="187"/>
        <v>20083</v>
      </c>
      <c r="B389">
        <f t="shared" si="112"/>
        <v>2008</v>
      </c>
      <c r="C389">
        <f t="shared" si="113"/>
        <v>3</v>
      </c>
      <c r="D389">
        <f t="shared" si="120"/>
        <v>384</v>
      </c>
      <c r="E389" s="64">
        <v>8699</v>
      </c>
      <c r="F389" s="64">
        <v>7157</v>
      </c>
      <c r="G389" s="2">
        <v>0.78</v>
      </c>
      <c r="H389" s="63">
        <v>212.1</v>
      </c>
      <c r="J389" s="32">
        <f t="shared" si="198"/>
        <v>1.0014966612940364</v>
      </c>
      <c r="K389" s="32">
        <f t="shared" si="175"/>
        <v>1.0025213615352291</v>
      </c>
      <c r="L389" s="104">
        <v>4.26</v>
      </c>
      <c r="M389" s="104">
        <v>4.4400000000000004</v>
      </c>
      <c r="N389" s="104">
        <v>4.5</v>
      </c>
      <c r="P389" s="104">
        <v>1.59</v>
      </c>
      <c r="Q389" s="104">
        <v>1.34</v>
      </c>
      <c r="R389" s="104">
        <v>0.89</v>
      </c>
      <c r="T389" s="104">
        <v>0.51</v>
      </c>
      <c r="U389" s="104">
        <v>1.08</v>
      </c>
      <c r="V389" s="104">
        <v>0.79</v>
      </c>
      <c r="X389" s="104">
        <f t="shared" si="193"/>
        <v>1.05</v>
      </c>
      <c r="Y389" s="104">
        <f t="shared" si="193"/>
        <v>1.21</v>
      </c>
      <c r="Z389" s="104">
        <f t="shared" si="193"/>
        <v>0.84000000000000008</v>
      </c>
      <c r="AB389" s="104">
        <f t="shared" si="194"/>
        <v>3.21</v>
      </c>
      <c r="AC389" s="104">
        <f t="shared" si="194"/>
        <v>3.2300000000000004</v>
      </c>
      <c r="AD389" s="104">
        <f t="shared" si="194"/>
        <v>3.66</v>
      </c>
      <c r="AF389" s="63">
        <f t="shared" si="195"/>
        <v>4.7100000000000003E-2</v>
      </c>
      <c r="AG389" s="63">
        <f t="shared" si="195"/>
        <v>4.7300000000000002E-2</v>
      </c>
      <c r="AH389" s="63">
        <f t="shared" si="195"/>
        <v>5.16E-2</v>
      </c>
      <c r="AJ389" s="63">
        <f t="shared" si="196"/>
        <v>3.8427343023630378E-3</v>
      </c>
      <c r="AK389" s="63">
        <f t="shared" si="196"/>
        <v>3.8587110455146068E-3</v>
      </c>
      <c r="AL389" s="63">
        <f t="shared" si="196"/>
        <v>4.2015362976310922E-3</v>
      </c>
      <c r="AN389" s="106" t="str">
        <f t="shared" ca="1" si="138"/>
        <v/>
      </c>
      <c r="AP389" s="106" t="str">
        <f t="shared" ca="1" si="139"/>
        <v/>
      </c>
      <c r="AR389" t="str">
        <f t="shared" si="114"/>
        <v>20083</v>
      </c>
      <c r="AS389">
        <f t="shared" si="130"/>
        <v>384</v>
      </c>
      <c r="AT389">
        <f t="shared" ca="1" si="115"/>
        <v>8699</v>
      </c>
      <c r="AU389">
        <f t="shared" ca="1" si="116"/>
        <v>7157</v>
      </c>
      <c r="AV389">
        <f t="shared" ca="1" si="117"/>
        <v>0.78</v>
      </c>
      <c r="AW389">
        <f t="shared" ca="1" si="118"/>
        <v>212.1</v>
      </c>
      <c r="AX389">
        <f t="shared" ca="1" si="119"/>
        <v>212.1</v>
      </c>
      <c r="BC389">
        <f t="shared" si="180"/>
        <v>389</v>
      </c>
      <c r="BD389">
        <f t="shared" si="181"/>
        <v>389</v>
      </c>
      <c r="BE389">
        <f t="shared" si="182"/>
        <v>389</v>
      </c>
      <c r="BF389">
        <f t="shared" si="188"/>
        <v>389</v>
      </c>
      <c r="BG389" t="str">
        <f t="shared" si="183"/>
        <v>$H$560</v>
      </c>
      <c r="BH389">
        <f t="shared" ca="1" si="135"/>
        <v>340</v>
      </c>
      <c r="BI389" t="str">
        <f t="shared" si="184"/>
        <v>$H$383</v>
      </c>
      <c r="BJ389">
        <f t="shared" ca="1" si="136"/>
        <v>208</v>
      </c>
      <c r="BK389">
        <f>ROW()</f>
        <v>389</v>
      </c>
      <c r="BL389">
        <f t="shared" si="167"/>
        <v>0</v>
      </c>
      <c r="BM389" t="b">
        <f t="shared" si="185"/>
        <v>1</v>
      </c>
      <c r="BN389">
        <f t="shared" ca="1" si="197"/>
        <v>340</v>
      </c>
      <c r="BO389">
        <f t="shared" si="186"/>
        <v>212.1</v>
      </c>
    </row>
    <row r="390" spans="1:67" x14ac:dyDescent="0.25">
      <c r="A390" t="str">
        <f t="shared" si="187"/>
        <v>20084</v>
      </c>
      <c r="B390">
        <f t="shared" si="112"/>
        <v>2008</v>
      </c>
      <c r="C390">
        <f t="shared" si="113"/>
        <v>4</v>
      </c>
      <c r="D390">
        <f t="shared" si="120"/>
        <v>385</v>
      </c>
      <c r="E390" s="308">
        <v>8603</v>
      </c>
      <c r="F390" s="64">
        <v>7172</v>
      </c>
      <c r="G390" s="2">
        <v>0.8</v>
      </c>
      <c r="H390" s="63">
        <v>214</v>
      </c>
      <c r="J390" s="32">
        <f t="shared" si="198"/>
        <v>0.98896424876422573</v>
      </c>
      <c r="K390" s="32">
        <f t="shared" si="175"/>
        <v>1.0020958502165711</v>
      </c>
      <c r="L390" s="104">
        <v>4.18</v>
      </c>
      <c r="M390" s="104">
        <v>4.45</v>
      </c>
      <c r="N390" s="104">
        <v>4.5599999999999996</v>
      </c>
      <c r="P390" s="104">
        <v>1.5</v>
      </c>
      <c r="Q390" s="104">
        <v>1.25</v>
      </c>
      <c r="R390" s="104">
        <v>0.92</v>
      </c>
      <c r="T390" s="104">
        <v>0.38</v>
      </c>
      <c r="U390" s="104">
        <v>0.98</v>
      </c>
      <c r="V390" s="104">
        <v>0.83</v>
      </c>
      <c r="X390" s="104">
        <f t="shared" si="193"/>
        <v>0.94</v>
      </c>
      <c r="Y390" s="104">
        <f t="shared" si="193"/>
        <v>1.115</v>
      </c>
      <c r="Z390" s="104">
        <f t="shared" si="193"/>
        <v>0.875</v>
      </c>
      <c r="AB390" s="104">
        <f t="shared" si="194"/>
        <v>3.2399999999999998</v>
      </c>
      <c r="AC390" s="104">
        <f t="shared" si="194"/>
        <v>3.335</v>
      </c>
      <c r="AD390" s="104">
        <f t="shared" si="194"/>
        <v>3.6849999999999996</v>
      </c>
      <c r="AF390" s="63">
        <f t="shared" si="195"/>
        <v>4.7400000000000005E-2</v>
      </c>
      <c r="AG390" s="63">
        <f t="shared" si="195"/>
        <v>4.8349999999999997E-2</v>
      </c>
      <c r="AH390" s="63">
        <f t="shared" si="195"/>
        <v>5.1849999999999993E-2</v>
      </c>
      <c r="AJ390" s="63">
        <f t="shared" si="196"/>
        <v>3.8666983683250944E-3</v>
      </c>
      <c r="AK390" s="63">
        <f t="shared" si="196"/>
        <v>3.9425430901480762E-3</v>
      </c>
      <c r="AL390" s="63">
        <f t="shared" si="196"/>
        <v>4.2214284487611664E-3</v>
      </c>
      <c r="AN390" s="106" t="str">
        <f t="shared" ca="1" si="138"/>
        <v/>
      </c>
      <c r="AP390" s="106" t="str">
        <f t="shared" ca="1" si="139"/>
        <v/>
      </c>
      <c r="AR390" t="str">
        <f t="shared" si="114"/>
        <v>20084</v>
      </c>
      <c r="AS390">
        <f t="shared" si="130"/>
        <v>385</v>
      </c>
      <c r="AT390">
        <f t="shared" ca="1" si="115"/>
        <v>8603</v>
      </c>
      <c r="AU390">
        <f t="shared" ca="1" si="116"/>
        <v>7172</v>
      </c>
      <c r="AV390">
        <f t="shared" ca="1" si="117"/>
        <v>0.8</v>
      </c>
      <c r="AW390">
        <f t="shared" ca="1" si="118"/>
        <v>214</v>
      </c>
      <c r="AX390">
        <f t="shared" ca="1" si="119"/>
        <v>214</v>
      </c>
      <c r="BC390">
        <f t="shared" si="180"/>
        <v>390</v>
      </c>
      <c r="BD390">
        <f t="shared" si="181"/>
        <v>390</v>
      </c>
      <c r="BE390">
        <f t="shared" si="182"/>
        <v>390</v>
      </c>
      <c r="BF390">
        <f t="shared" si="188"/>
        <v>390</v>
      </c>
      <c r="BG390" t="str">
        <f t="shared" si="183"/>
        <v>$H$560</v>
      </c>
      <c r="BH390">
        <f t="shared" ca="1" si="135"/>
        <v>340</v>
      </c>
      <c r="BI390" t="str">
        <f t="shared" si="184"/>
        <v>$H$384</v>
      </c>
      <c r="BJ390">
        <f t="shared" ca="1" si="136"/>
        <v>208.9</v>
      </c>
      <c r="BK390">
        <f>ROW()</f>
        <v>390</v>
      </c>
      <c r="BL390">
        <f t="shared" si="167"/>
        <v>0</v>
      </c>
      <c r="BM390" t="b">
        <f t="shared" si="185"/>
        <v>1</v>
      </c>
      <c r="BN390">
        <f t="shared" ca="1" si="197"/>
        <v>340</v>
      </c>
      <c r="BO390">
        <f t="shared" si="186"/>
        <v>214</v>
      </c>
    </row>
    <row r="391" spans="1:67" x14ac:dyDescent="0.25">
      <c r="A391" t="str">
        <f t="shared" si="187"/>
        <v>20085</v>
      </c>
      <c r="B391">
        <f t="shared" ref="B391:B413" si="199">ROUNDDOWN((D391+2)/12,0)+1976</f>
        <v>2008</v>
      </c>
      <c r="C391">
        <f t="shared" ref="C391:C413" si="200">MOD(D391+2,12)+1</f>
        <v>5</v>
      </c>
      <c r="D391">
        <f t="shared" si="120"/>
        <v>386</v>
      </c>
      <c r="E391" s="308">
        <v>8667</v>
      </c>
      <c r="F391" s="64">
        <v>7189</v>
      </c>
      <c r="G391" s="2">
        <v>0.8</v>
      </c>
      <c r="H391" s="65">
        <v>215.1</v>
      </c>
      <c r="J391" s="32">
        <f t="shared" si="198"/>
        <v>1.0074392653725444</v>
      </c>
      <c r="K391" s="32">
        <f t="shared" si="175"/>
        <v>1.0023703290574457</v>
      </c>
      <c r="L391" s="104">
        <v>4.49</v>
      </c>
      <c r="M391" s="104">
        <v>4.66</v>
      </c>
      <c r="N391" s="104">
        <v>4.7</v>
      </c>
      <c r="P391" s="104">
        <v>2</v>
      </c>
      <c r="Q391" s="104">
        <v>1.47</v>
      </c>
      <c r="R391" s="104">
        <v>0.87</v>
      </c>
      <c r="T391" s="104">
        <v>0.84</v>
      </c>
      <c r="U391" s="104">
        <v>1.2</v>
      </c>
      <c r="V391" s="104">
        <v>0.77</v>
      </c>
      <c r="X391" s="104">
        <f t="shared" si="193"/>
        <v>1.42</v>
      </c>
      <c r="Y391" s="104">
        <f t="shared" si="193"/>
        <v>1.335</v>
      </c>
      <c r="Z391" s="104">
        <f t="shared" si="193"/>
        <v>0.82000000000000006</v>
      </c>
      <c r="AB391" s="104">
        <f t="shared" si="194"/>
        <v>3.0700000000000003</v>
      </c>
      <c r="AC391" s="104">
        <f t="shared" si="194"/>
        <v>3.3250000000000002</v>
      </c>
      <c r="AD391" s="104">
        <f t="shared" si="194"/>
        <v>3.88</v>
      </c>
      <c r="AF391" s="63">
        <f t="shared" si="195"/>
        <v>4.5700000000000005E-2</v>
      </c>
      <c r="AG391" s="63">
        <f t="shared" si="195"/>
        <v>4.8250000000000001E-2</v>
      </c>
      <c r="AH391" s="63">
        <f t="shared" si="195"/>
        <v>5.3800000000000001E-2</v>
      </c>
      <c r="AJ391" s="63">
        <f t="shared" si="196"/>
        <v>3.7308187111868563E-3</v>
      </c>
      <c r="AK391" s="63">
        <f t="shared" si="196"/>
        <v>3.9345624027373738E-3</v>
      </c>
      <c r="AL391" s="63">
        <f t="shared" si="196"/>
        <v>4.3764386575164682E-3</v>
      </c>
      <c r="AN391" s="106" t="str">
        <f t="shared" ca="1" si="138"/>
        <v/>
      </c>
      <c r="AP391" s="106" t="str">
        <f t="shared" ca="1" si="139"/>
        <v/>
      </c>
      <c r="AR391" t="str">
        <f t="shared" ref="AR391:AR454" si="201">A391</f>
        <v>20085</v>
      </c>
      <c r="AS391">
        <f t="shared" si="130"/>
        <v>386</v>
      </c>
      <c r="AT391">
        <f t="shared" ref="AT391:AT454" ca="1" si="202">ROUND(IF(ROW()&lt;BC$2,E391,INDIRECT(ADDRESS(BC$2,E$3))*(INDIRECT(ADDRESS(BC$2,E$3))/INDIRECT(ADDRESS(BC391-$BJ$3,E$3)))^((ROW()-BC391)/$BJ$3)*((ROW()-BC391-1)&lt;$BM$3)),0)</f>
        <v>8667</v>
      </c>
      <c r="AU391">
        <f t="shared" ref="AU391:AU454" ca="1" si="203">ROUND(IF(ROW()&lt;BD$2,F391,INDIRECT(ADDRESS(BD$2,F$3))*(INDIRECT(ADDRESS(BD$2,F$3))/INDIRECT(ADDRESS(BD391-$BJ$3,F$3)))^((ROW()-BD391)/$BJ$3)*((ROW()-BD391-1)&lt;$BM$3)),0)</f>
        <v>7189</v>
      </c>
      <c r="AV391">
        <f t="shared" ref="AV391:AV454" ca="1" si="204">MIN(1,ROUND(IF(ROW()&lt;BE$2,G391,INDIRECT(ADDRESS(BE$2,G$3))*(INDIRECT(ADDRESS(BE$2,G$3))/INDIRECT(ADDRESS(BE391-$BJ$3,G$3)))^((ROW()-BE391)/$BJ$3)*((ROW()-BE391-1)&lt;$BM$3)),2))</f>
        <v>0.8</v>
      </c>
      <c r="AW391">
        <f t="shared" ref="AW391:AW422" ca="1" si="205">ROUND(IF(ROW()&lt;BF$2,H391,INDIRECT(ADDRESS(BF$2,H$3))*(INDIRECT(ADDRESS(BF$2,H$3))/INDIRECT(ADDRESS(BF391-$BJ$3,H$3)))^((ROW()-BF391)/$BJ$3)*((ROW()-BF391-1)&lt;$BM$3)),1)</f>
        <v>215.1</v>
      </c>
      <c r="AX391">
        <f t="shared" ref="AX391:AX396" ca="1" si="206">AW391</f>
        <v>215.1</v>
      </c>
      <c r="BC391">
        <f t="shared" si="180"/>
        <v>391</v>
      </c>
      <c r="BD391">
        <f t="shared" si="181"/>
        <v>391</v>
      </c>
      <c r="BE391">
        <f t="shared" si="182"/>
        <v>391</v>
      </c>
      <c r="BF391">
        <f t="shared" si="188"/>
        <v>391</v>
      </c>
      <c r="BG391" t="str">
        <f t="shared" si="183"/>
        <v>$H$560</v>
      </c>
      <c r="BH391">
        <f t="shared" ca="1" si="135"/>
        <v>340</v>
      </c>
      <c r="BI391" t="str">
        <f t="shared" si="184"/>
        <v>$H$385</v>
      </c>
      <c r="BJ391">
        <f t="shared" ca="1" si="136"/>
        <v>209.7</v>
      </c>
      <c r="BK391">
        <f>ROW()</f>
        <v>391</v>
      </c>
      <c r="BL391">
        <f t="shared" si="167"/>
        <v>0</v>
      </c>
      <c r="BM391" t="b">
        <f t="shared" si="185"/>
        <v>1</v>
      </c>
      <c r="BN391">
        <f t="shared" ca="1" si="197"/>
        <v>340</v>
      </c>
      <c r="BO391">
        <f t="shared" si="186"/>
        <v>215.1</v>
      </c>
    </row>
    <row r="392" spans="1:67" x14ac:dyDescent="0.25">
      <c r="A392" t="str">
        <f t="shared" si="187"/>
        <v>20086</v>
      </c>
      <c r="B392">
        <f t="shared" si="199"/>
        <v>2008</v>
      </c>
      <c r="C392">
        <f t="shared" si="200"/>
        <v>6</v>
      </c>
      <c r="D392">
        <f t="shared" ref="D392:D412" si="207">D391+1</f>
        <v>387</v>
      </c>
      <c r="E392" s="308">
        <v>8692</v>
      </c>
      <c r="F392" s="308">
        <v>7206</v>
      </c>
      <c r="G392" s="2">
        <v>0.8</v>
      </c>
      <c r="H392" s="65">
        <v>216.8</v>
      </c>
      <c r="J392" s="32">
        <f t="shared" si="198"/>
        <v>1.0028845044421368</v>
      </c>
      <c r="K392" s="32">
        <f t="shared" si="175"/>
        <v>1.0023647238837112</v>
      </c>
      <c r="L392" s="104">
        <v>4.97</v>
      </c>
      <c r="M392" s="104">
        <v>5.01</v>
      </c>
      <c r="N392" s="104">
        <v>4.96</v>
      </c>
      <c r="P392" s="104">
        <v>2.2000000000000002</v>
      </c>
      <c r="Q392" s="104">
        <v>1.71</v>
      </c>
      <c r="R392" s="104">
        <v>0.94</v>
      </c>
      <c r="T392" s="104">
        <v>1.32</v>
      </c>
      <c r="U392" s="104">
        <v>1.44</v>
      </c>
      <c r="V392" s="104">
        <v>0.85</v>
      </c>
      <c r="X392" s="104">
        <f t="shared" si="193"/>
        <v>1.7600000000000002</v>
      </c>
      <c r="Y392" s="104">
        <f t="shared" si="193"/>
        <v>1.575</v>
      </c>
      <c r="Z392" s="104">
        <f t="shared" si="193"/>
        <v>0.89500000000000002</v>
      </c>
      <c r="AB392" s="104">
        <f t="shared" si="194"/>
        <v>3.2099999999999995</v>
      </c>
      <c r="AC392" s="104">
        <f t="shared" si="194"/>
        <v>3.4349999999999996</v>
      </c>
      <c r="AD392" s="104">
        <f t="shared" si="194"/>
        <v>4.0649999999999995</v>
      </c>
      <c r="AF392" s="63">
        <f t="shared" si="195"/>
        <v>4.7099999999999989E-2</v>
      </c>
      <c r="AG392" s="63">
        <f t="shared" si="195"/>
        <v>4.9349999999999998E-2</v>
      </c>
      <c r="AH392" s="63">
        <f t="shared" si="195"/>
        <v>5.5649999999999998E-2</v>
      </c>
      <c r="AJ392" s="63">
        <f t="shared" si="196"/>
        <v>3.8427343023630378E-3</v>
      </c>
      <c r="AK392" s="63">
        <f t="shared" si="196"/>
        <v>4.0223116066877562E-3</v>
      </c>
      <c r="AL392" s="63">
        <f t="shared" si="196"/>
        <v>4.5232567610795638E-3</v>
      </c>
      <c r="AN392" s="106" t="str">
        <f t="shared" ca="1" si="138"/>
        <v/>
      </c>
      <c r="AP392" s="106" t="str">
        <f t="shared" ca="1" si="139"/>
        <v/>
      </c>
      <c r="AR392" t="str">
        <f t="shared" si="201"/>
        <v>20086</v>
      </c>
      <c r="AS392">
        <f t="shared" si="130"/>
        <v>387</v>
      </c>
      <c r="AT392">
        <f t="shared" ca="1" si="202"/>
        <v>8692</v>
      </c>
      <c r="AU392">
        <f t="shared" ca="1" si="203"/>
        <v>7206</v>
      </c>
      <c r="AV392">
        <f t="shared" ca="1" si="204"/>
        <v>0.8</v>
      </c>
      <c r="AW392">
        <f t="shared" ca="1" si="205"/>
        <v>216.8</v>
      </c>
      <c r="AX392">
        <f t="shared" ca="1" si="206"/>
        <v>216.8</v>
      </c>
      <c r="BC392">
        <f t="shared" si="180"/>
        <v>392</v>
      </c>
      <c r="BD392">
        <f t="shared" si="181"/>
        <v>392</v>
      </c>
      <c r="BE392">
        <f t="shared" si="182"/>
        <v>392</v>
      </c>
      <c r="BF392">
        <f t="shared" si="188"/>
        <v>392</v>
      </c>
      <c r="BG392" t="str">
        <f t="shared" si="183"/>
        <v>$H$560</v>
      </c>
      <c r="BH392">
        <f t="shared" ca="1" si="135"/>
        <v>340</v>
      </c>
      <c r="BI392" t="str">
        <f t="shared" si="184"/>
        <v>$H$386</v>
      </c>
      <c r="BJ392">
        <f t="shared" ca="1" si="136"/>
        <v>210.9</v>
      </c>
      <c r="BK392">
        <f>ROW()</f>
        <v>392</v>
      </c>
      <c r="BL392">
        <f t="shared" si="167"/>
        <v>0</v>
      </c>
      <c r="BM392" t="b">
        <f t="shared" si="185"/>
        <v>1</v>
      </c>
      <c r="BN392">
        <f t="shared" ca="1" si="197"/>
        <v>340</v>
      </c>
      <c r="BO392">
        <f t="shared" si="186"/>
        <v>216.8</v>
      </c>
    </row>
    <row r="393" spans="1:67" x14ac:dyDescent="0.25">
      <c r="A393" t="str">
        <f t="shared" si="187"/>
        <v>20087</v>
      </c>
      <c r="B393">
        <f t="shared" si="199"/>
        <v>2008</v>
      </c>
      <c r="C393">
        <f t="shared" si="200"/>
        <v>7</v>
      </c>
      <c r="D393">
        <f t="shared" si="207"/>
        <v>388</v>
      </c>
      <c r="E393" s="308">
        <v>8737</v>
      </c>
      <c r="F393" s="308">
        <v>7227</v>
      </c>
      <c r="G393" s="2">
        <v>0.8</v>
      </c>
      <c r="H393" s="65">
        <v>216.5</v>
      </c>
      <c r="I393" s="282"/>
      <c r="J393" s="32">
        <f t="shared" si="198"/>
        <v>1.0051771744132536</v>
      </c>
      <c r="K393" s="32">
        <f t="shared" si="175"/>
        <v>1.0029142381348877</v>
      </c>
      <c r="L393" s="309">
        <v>5.23</v>
      </c>
      <c r="M393" s="309">
        <v>5.23</v>
      </c>
      <c r="N393" s="309">
        <v>5.15</v>
      </c>
      <c r="O393" s="281"/>
      <c r="P393" s="309">
        <v>2</v>
      </c>
      <c r="Q393" s="309">
        <v>1.5</v>
      </c>
      <c r="R393" s="309">
        <v>0.81</v>
      </c>
      <c r="S393" s="281"/>
      <c r="T393" s="309">
        <v>1.1000000000000001</v>
      </c>
      <c r="U393" s="309">
        <v>1.23</v>
      </c>
      <c r="V393" s="309">
        <v>0.72</v>
      </c>
      <c r="W393" s="282"/>
      <c r="X393" s="302">
        <f t="shared" ref="X393:Z464" si="208">(P393+T393)/2</f>
        <v>1.55</v>
      </c>
      <c r="Y393" s="302">
        <f t="shared" si="208"/>
        <v>1.365</v>
      </c>
      <c r="Z393" s="302">
        <f t="shared" si="208"/>
        <v>0.76500000000000001</v>
      </c>
      <c r="AA393" s="281"/>
      <c r="AB393" s="280">
        <f t="shared" ref="AB393:AD464" si="209">L393-X393</f>
        <v>3.6800000000000006</v>
      </c>
      <c r="AC393" s="280">
        <f t="shared" si="209"/>
        <v>3.8650000000000002</v>
      </c>
      <c r="AD393" s="280">
        <f t="shared" si="209"/>
        <v>4.3850000000000007</v>
      </c>
      <c r="AE393" s="282"/>
      <c r="AF393" s="283">
        <f t="shared" ref="AF393:AH464" si="210">(AB393+1.5)/100</f>
        <v>5.1800000000000006E-2</v>
      </c>
      <c r="AG393" s="283">
        <f t="shared" si="210"/>
        <v>5.3650000000000003E-2</v>
      </c>
      <c r="AH393" s="283">
        <f t="shared" si="210"/>
        <v>5.8850000000000006E-2</v>
      </c>
      <c r="AI393" s="282"/>
      <c r="AJ393" s="283">
        <f t="shared" ref="AJ393:AL464" si="211">(1+AF393)^(1/12)-1</f>
        <v>4.21745036527299E-3</v>
      </c>
      <c r="AK393" s="283">
        <f t="shared" si="211"/>
        <v>4.3645241342409324E-3</v>
      </c>
      <c r="AL393" s="283">
        <f t="shared" si="211"/>
        <v>4.7766564850848514E-3</v>
      </c>
      <c r="AN393" s="106" t="str">
        <f t="shared" ca="1" si="138"/>
        <v/>
      </c>
      <c r="AP393" s="106" t="str">
        <f t="shared" ca="1" si="139"/>
        <v/>
      </c>
      <c r="AR393" t="str">
        <f t="shared" si="201"/>
        <v>20087</v>
      </c>
      <c r="AS393">
        <f t="shared" si="130"/>
        <v>388</v>
      </c>
      <c r="AT393">
        <f t="shared" ca="1" si="202"/>
        <v>8737</v>
      </c>
      <c r="AU393">
        <f t="shared" ca="1" si="203"/>
        <v>7227</v>
      </c>
      <c r="AV393">
        <f t="shared" ca="1" si="204"/>
        <v>0.8</v>
      </c>
      <c r="AW393">
        <f t="shared" ca="1" si="205"/>
        <v>216.5</v>
      </c>
      <c r="AX393">
        <f t="shared" ca="1" si="206"/>
        <v>216.5</v>
      </c>
      <c r="BC393">
        <f t="shared" si="180"/>
        <v>393</v>
      </c>
      <c r="BD393">
        <f t="shared" si="181"/>
        <v>393</v>
      </c>
      <c r="BE393">
        <f t="shared" si="182"/>
        <v>393</v>
      </c>
      <c r="BF393">
        <f t="shared" si="188"/>
        <v>393</v>
      </c>
      <c r="BG393" t="str">
        <f t="shared" si="183"/>
        <v>$H$560</v>
      </c>
      <c r="BH393">
        <f t="shared" ca="1" si="135"/>
        <v>340</v>
      </c>
      <c r="BI393" t="str">
        <f t="shared" si="184"/>
        <v>$H$387</v>
      </c>
      <c r="BJ393">
        <f t="shared" ca="1" si="136"/>
        <v>209.8</v>
      </c>
      <c r="BK393">
        <f>ROW()</f>
        <v>393</v>
      </c>
      <c r="BL393">
        <f t="shared" si="167"/>
        <v>0</v>
      </c>
      <c r="BM393" t="b">
        <f t="shared" si="185"/>
        <v>1</v>
      </c>
      <c r="BN393">
        <f t="shared" ca="1" si="197"/>
        <v>340</v>
      </c>
      <c r="BO393">
        <f t="shared" si="186"/>
        <v>216.5</v>
      </c>
    </row>
    <row r="394" spans="1:67" x14ac:dyDescent="0.25">
      <c r="A394" t="str">
        <f t="shared" si="187"/>
        <v>20088</v>
      </c>
      <c r="B394">
        <f t="shared" si="199"/>
        <v>2008</v>
      </c>
      <c r="C394">
        <f t="shared" si="200"/>
        <v>8</v>
      </c>
      <c r="D394">
        <f t="shared" si="207"/>
        <v>389</v>
      </c>
      <c r="E394" s="319">
        <v>8756</v>
      </c>
      <c r="F394" s="308">
        <v>7248</v>
      </c>
      <c r="G394" s="2">
        <v>0.8</v>
      </c>
      <c r="H394" s="65">
        <v>217.2</v>
      </c>
      <c r="I394" s="282"/>
      <c r="J394" s="32">
        <f>E394/E393</f>
        <v>1.0021746594941054</v>
      </c>
      <c r="K394" s="32">
        <f>F394/F393</f>
        <v>1.0029057700290578</v>
      </c>
      <c r="L394" s="309">
        <v>4.88</v>
      </c>
      <c r="M394" s="309">
        <v>4.91</v>
      </c>
      <c r="N394" s="309">
        <v>4.87</v>
      </c>
      <c r="O394" s="281"/>
      <c r="P394" s="309">
        <v>2.5099999999999998</v>
      </c>
      <c r="Q394" s="309">
        <v>1.74</v>
      </c>
      <c r="R394" s="309">
        <v>0.85</v>
      </c>
      <c r="T394" s="309">
        <v>1.59</v>
      </c>
      <c r="U394" s="309">
        <v>1.47</v>
      </c>
      <c r="V394" s="309">
        <v>0.77</v>
      </c>
      <c r="W394" s="282"/>
      <c r="X394" s="280">
        <f t="shared" si="208"/>
        <v>2.0499999999999998</v>
      </c>
      <c r="Y394" s="280">
        <f t="shared" si="208"/>
        <v>1.605</v>
      </c>
      <c r="Z394" s="280">
        <f t="shared" si="208"/>
        <v>0.81</v>
      </c>
      <c r="AA394" s="281"/>
      <c r="AB394" s="280">
        <f t="shared" si="209"/>
        <v>2.83</v>
      </c>
      <c r="AC394" s="280">
        <f t="shared" si="209"/>
        <v>3.3050000000000002</v>
      </c>
      <c r="AD394" s="280">
        <f t="shared" si="209"/>
        <v>4.0600000000000005</v>
      </c>
      <c r="AE394" s="282"/>
      <c r="AF394" s="283">
        <f t="shared" si="210"/>
        <v>4.3299999999999998E-2</v>
      </c>
      <c r="AG394" s="283">
        <f t="shared" si="210"/>
        <v>4.8049999999999995E-2</v>
      </c>
      <c r="AH394" s="283">
        <f t="shared" si="210"/>
        <v>5.5600000000000004E-2</v>
      </c>
      <c r="AI394" s="282"/>
      <c r="AJ394" s="283">
        <f t="shared" si="211"/>
        <v>3.5386434752657792E-3</v>
      </c>
      <c r="AK394" s="283">
        <f t="shared" si="211"/>
        <v>3.9185989340275729E-3</v>
      </c>
      <c r="AL394" s="283">
        <f t="shared" si="211"/>
        <v>4.5192918063745591E-3</v>
      </c>
      <c r="AN394" s="106" t="str">
        <f t="shared" ca="1" si="138"/>
        <v/>
      </c>
      <c r="AP394" s="106" t="str">
        <f t="shared" ca="1" si="139"/>
        <v/>
      </c>
      <c r="AR394" t="str">
        <f t="shared" si="201"/>
        <v>20088</v>
      </c>
      <c r="AS394">
        <f t="shared" si="130"/>
        <v>389</v>
      </c>
      <c r="AT394">
        <f t="shared" ca="1" si="202"/>
        <v>8756</v>
      </c>
      <c r="AU394">
        <f t="shared" ca="1" si="203"/>
        <v>7248</v>
      </c>
      <c r="AV394">
        <f t="shared" ca="1" si="204"/>
        <v>0.8</v>
      </c>
      <c r="AW394">
        <f t="shared" ca="1" si="205"/>
        <v>217.2</v>
      </c>
      <c r="AX394">
        <f t="shared" ca="1" si="206"/>
        <v>217.2</v>
      </c>
      <c r="BC394">
        <f t="shared" si="180"/>
        <v>394</v>
      </c>
      <c r="BD394">
        <f t="shared" si="181"/>
        <v>394</v>
      </c>
      <c r="BE394">
        <f t="shared" si="182"/>
        <v>394</v>
      </c>
      <c r="BF394">
        <f t="shared" si="188"/>
        <v>394</v>
      </c>
      <c r="BG394" t="str">
        <f t="shared" si="183"/>
        <v>$H$560</v>
      </c>
      <c r="BH394">
        <f t="shared" ca="1" si="135"/>
        <v>340</v>
      </c>
      <c r="BI394" t="str">
        <f t="shared" si="184"/>
        <v>$H$388</v>
      </c>
      <c r="BJ394">
        <f t="shared" ca="1" si="136"/>
        <v>211.4</v>
      </c>
      <c r="BK394">
        <f>ROW()</f>
        <v>394</v>
      </c>
      <c r="BL394">
        <f t="shared" si="167"/>
        <v>0</v>
      </c>
      <c r="BM394" t="b">
        <f t="shared" si="185"/>
        <v>1</v>
      </c>
      <c r="BN394">
        <f t="shared" ca="1" si="197"/>
        <v>340</v>
      </c>
      <c r="BO394">
        <f t="shared" si="186"/>
        <v>217.2</v>
      </c>
    </row>
    <row r="395" spans="1:67" x14ac:dyDescent="0.25">
      <c r="A395" t="str">
        <f t="shared" si="187"/>
        <v>20089</v>
      </c>
      <c r="B395">
        <f t="shared" si="199"/>
        <v>2008</v>
      </c>
      <c r="C395">
        <f t="shared" si="200"/>
        <v>9</v>
      </c>
      <c r="D395">
        <f t="shared" si="207"/>
        <v>390</v>
      </c>
      <c r="E395" s="319">
        <v>8782</v>
      </c>
      <c r="F395" s="308">
        <v>7268</v>
      </c>
      <c r="G395" s="2">
        <v>0.8</v>
      </c>
      <c r="H395" s="283">
        <v>218.4</v>
      </c>
      <c r="I395" s="282"/>
      <c r="J395" s="32">
        <f>E395/E394</f>
        <v>1.0029693924166285</v>
      </c>
      <c r="K395" s="32">
        <f>F395/F394</f>
        <v>1.0027593818984548</v>
      </c>
      <c r="L395" s="309">
        <v>4.47</v>
      </c>
      <c r="M395" s="309">
        <v>4.55</v>
      </c>
      <c r="N395" s="309">
        <v>4.57</v>
      </c>
      <c r="P395" s="309">
        <v>1.77</v>
      </c>
      <c r="Q395" s="309">
        <v>1.1399999999999999</v>
      </c>
      <c r="R395" s="309">
        <v>0.56999999999999995</v>
      </c>
      <c r="T395" s="309">
        <v>1.0900000000000001</v>
      </c>
      <c r="U395" s="309">
        <v>0.92</v>
      </c>
      <c r="V395" s="309">
        <v>0.48</v>
      </c>
      <c r="X395" s="104">
        <f t="shared" si="208"/>
        <v>1.4300000000000002</v>
      </c>
      <c r="Y395" s="104">
        <f t="shared" si="208"/>
        <v>1.03</v>
      </c>
      <c r="Z395" s="104">
        <f t="shared" si="208"/>
        <v>0.52499999999999991</v>
      </c>
      <c r="AB395" s="104">
        <f t="shared" si="209"/>
        <v>3.0399999999999996</v>
      </c>
      <c r="AC395" s="104">
        <f t="shared" si="209"/>
        <v>3.5199999999999996</v>
      </c>
      <c r="AD395" s="104">
        <f t="shared" si="209"/>
        <v>4.0449999999999999</v>
      </c>
      <c r="AF395" s="63">
        <f t="shared" si="210"/>
        <v>4.5399999999999989E-2</v>
      </c>
      <c r="AG395" s="63">
        <f t="shared" si="210"/>
        <v>5.0199999999999995E-2</v>
      </c>
      <c r="AH395" s="63">
        <f t="shared" si="210"/>
        <v>5.5449999999999999E-2</v>
      </c>
      <c r="AJ395" s="63">
        <f t="shared" si="211"/>
        <v>3.7068189305531352E-3</v>
      </c>
      <c r="AK395" s="63">
        <f t="shared" si="211"/>
        <v>4.0900600769369078E-3</v>
      </c>
      <c r="AL395" s="63">
        <f t="shared" si="211"/>
        <v>4.50739590924365E-3</v>
      </c>
      <c r="AN395" s="106" t="str">
        <f t="shared" ca="1" si="138"/>
        <v/>
      </c>
      <c r="AP395" s="106" t="str">
        <f t="shared" ca="1" si="139"/>
        <v/>
      </c>
      <c r="AR395" t="str">
        <f t="shared" si="201"/>
        <v>20089</v>
      </c>
      <c r="AS395">
        <f t="shared" si="130"/>
        <v>390</v>
      </c>
      <c r="AT395">
        <f t="shared" ca="1" si="202"/>
        <v>8782</v>
      </c>
      <c r="AU395">
        <f t="shared" ca="1" si="203"/>
        <v>7268</v>
      </c>
      <c r="AV395">
        <f t="shared" ca="1" si="204"/>
        <v>0.8</v>
      </c>
      <c r="AW395">
        <f t="shared" ca="1" si="205"/>
        <v>218.4</v>
      </c>
      <c r="AX395">
        <f t="shared" ca="1" si="206"/>
        <v>218.4</v>
      </c>
      <c r="BC395">
        <f t="shared" si="180"/>
        <v>395</v>
      </c>
      <c r="BD395">
        <f t="shared" si="181"/>
        <v>395</v>
      </c>
      <c r="BE395">
        <f t="shared" si="182"/>
        <v>395</v>
      </c>
      <c r="BF395">
        <f t="shared" si="188"/>
        <v>395</v>
      </c>
      <c r="BG395" t="str">
        <f t="shared" si="183"/>
        <v>$H$560</v>
      </c>
      <c r="BH395">
        <f t="shared" ca="1" si="135"/>
        <v>340</v>
      </c>
      <c r="BI395" t="str">
        <f t="shared" si="184"/>
        <v>$H$389</v>
      </c>
      <c r="BJ395">
        <f t="shared" ca="1" si="136"/>
        <v>212.1</v>
      </c>
      <c r="BK395">
        <f>ROW()</f>
        <v>395</v>
      </c>
      <c r="BL395">
        <f t="shared" si="167"/>
        <v>0</v>
      </c>
      <c r="BM395" t="b">
        <f t="shared" si="185"/>
        <v>1</v>
      </c>
      <c r="BN395">
        <f t="shared" ca="1" si="197"/>
        <v>340</v>
      </c>
      <c r="BO395">
        <f t="shared" si="186"/>
        <v>218.4</v>
      </c>
    </row>
    <row r="396" spans="1:67" x14ac:dyDescent="0.25">
      <c r="A396" t="str">
        <f t="shared" si="187"/>
        <v>200810</v>
      </c>
      <c r="B396">
        <f t="shared" si="199"/>
        <v>2008</v>
      </c>
      <c r="C396">
        <f t="shared" si="200"/>
        <v>10</v>
      </c>
      <c r="D396">
        <f t="shared" si="207"/>
        <v>391</v>
      </c>
      <c r="E396" s="319">
        <v>8821</v>
      </c>
      <c r="F396" s="319">
        <v>7286</v>
      </c>
      <c r="G396" s="2">
        <v>0.8</v>
      </c>
      <c r="H396" s="283">
        <v>217.7</v>
      </c>
      <c r="I396" s="282"/>
      <c r="J396" s="32">
        <f t="shared" ref="J396:J459" si="212">E396/E395</f>
        <v>1.0044409018446823</v>
      </c>
      <c r="K396" s="32">
        <f t="shared" ref="K396:K467" si="213">F396/F395</f>
        <v>1.0024766097963675</v>
      </c>
      <c r="L396" s="309">
        <v>4.22</v>
      </c>
      <c r="M396" s="309">
        <v>4.49</v>
      </c>
      <c r="N396" s="309">
        <v>4.5999999999999996</v>
      </c>
      <c r="P396" s="309">
        <v>2.06</v>
      </c>
      <c r="Q396" s="309">
        <v>1.5</v>
      </c>
      <c r="R396" s="309">
        <v>0.87</v>
      </c>
      <c r="T396" s="309">
        <v>1.36</v>
      </c>
      <c r="U396" s="309">
        <v>1.27</v>
      </c>
      <c r="V396" s="309">
        <v>0.79</v>
      </c>
      <c r="X396" s="104">
        <f t="shared" si="208"/>
        <v>1.71</v>
      </c>
      <c r="Y396" s="104">
        <f t="shared" si="208"/>
        <v>1.385</v>
      </c>
      <c r="Z396" s="104">
        <f t="shared" si="208"/>
        <v>0.83000000000000007</v>
      </c>
      <c r="AB396" s="104">
        <f t="shared" si="209"/>
        <v>2.5099999999999998</v>
      </c>
      <c r="AC396" s="104">
        <f t="shared" si="209"/>
        <v>3.1050000000000004</v>
      </c>
      <c r="AD396" s="104">
        <f t="shared" si="209"/>
        <v>3.7699999999999996</v>
      </c>
      <c r="AF396" s="63">
        <f t="shared" si="210"/>
        <v>4.0099999999999997E-2</v>
      </c>
      <c r="AG396" s="63">
        <f t="shared" si="210"/>
        <v>4.6050000000000008E-2</v>
      </c>
      <c r="AH396" s="63">
        <f t="shared" si="210"/>
        <v>5.2699999999999997E-2</v>
      </c>
      <c r="AJ396" s="63">
        <f t="shared" si="211"/>
        <v>3.281778480337616E-3</v>
      </c>
      <c r="AK396" s="63">
        <f t="shared" si="211"/>
        <v>3.758810479511876E-3</v>
      </c>
      <c r="AL396" s="63">
        <f t="shared" si="211"/>
        <v>4.2890293603305985E-3</v>
      </c>
      <c r="AN396" s="106" t="str">
        <f t="shared" ca="1" si="138"/>
        <v/>
      </c>
      <c r="AP396" s="106" t="str">
        <f t="shared" ca="1" si="139"/>
        <v/>
      </c>
      <c r="AR396" t="str">
        <f t="shared" si="201"/>
        <v>200810</v>
      </c>
      <c r="AS396">
        <f t="shared" si="130"/>
        <v>391</v>
      </c>
      <c r="AT396">
        <f t="shared" ca="1" si="202"/>
        <v>8821</v>
      </c>
      <c r="AU396">
        <f t="shared" ca="1" si="203"/>
        <v>7286</v>
      </c>
      <c r="AV396">
        <f t="shared" ca="1" si="204"/>
        <v>0.8</v>
      </c>
      <c r="AW396">
        <f t="shared" ca="1" si="205"/>
        <v>217.7</v>
      </c>
      <c r="AX396">
        <f t="shared" ca="1" si="206"/>
        <v>217.7</v>
      </c>
      <c r="BC396">
        <f t="shared" si="180"/>
        <v>396</v>
      </c>
      <c r="BD396">
        <f t="shared" si="181"/>
        <v>396</v>
      </c>
      <c r="BE396">
        <f t="shared" si="182"/>
        <v>396</v>
      </c>
      <c r="BF396">
        <f t="shared" si="188"/>
        <v>396</v>
      </c>
      <c r="BG396" t="str">
        <f t="shared" si="183"/>
        <v>$H$560</v>
      </c>
      <c r="BH396">
        <f t="shared" ca="1" si="135"/>
        <v>340</v>
      </c>
      <c r="BI396" t="str">
        <f t="shared" si="184"/>
        <v>$H$390</v>
      </c>
      <c r="BJ396">
        <f t="shared" ca="1" si="136"/>
        <v>214</v>
      </c>
      <c r="BK396">
        <f>ROW()</f>
        <v>396</v>
      </c>
      <c r="BL396">
        <f t="shared" si="167"/>
        <v>0</v>
      </c>
      <c r="BM396" t="b">
        <f t="shared" si="185"/>
        <v>1</v>
      </c>
      <c r="BN396">
        <f t="shared" ca="1" si="197"/>
        <v>340</v>
      </c>
      <c r="BO396">
        <f t="shared" si="186"/>
        <v>217.7</v>
      </c>
    </row>
    <row r="397" spans="1:67" x14ac:dyDescent="0.25">
      <c r="A397" t="str">
        <f t="shared" si="187"/>
        <v>200811</v>
      </c>
      <c r="B397">
        <f t="shared" si="199"/>
        <v>2008</v>
      </c>
      <c r="C397">
        <f t="shared" si="200"/>
        <v>11</v>
      </c>
      <c r="D397">
        <f t="shared" si="207"/>
        <v>392</v>
      </c>
      <c r="E397" s="64">
        <v>8808</v>
      </c>
      <c r="F397" s="319">
        <v>7304</v>
      </c>
      <c r="G397" s="2">
        <v>0.8</v>
      </c>
      <c r="H397" s="330">
        <v>216</v>
      </c>
      <c r="I397" s="282"/>
      <c r="J397" s="32">
        <f t="shared" si="212"/>
        <v>0.99852624419000113</v>
      </c>
      <c r="K397" s="32">
        <f t="shared" si="213"/>
        <v>1.0024704913532803</v>
      </c>
      <c r="L397" s="280">
        <v>3.9</v>
      </c>
      <c r="M397" s="280">
        <v>4.6100000000000003</v>
      </c>
      <c r="N397" s="280">
        <v>4.83</v>
      </c>
      <c r="P397" s="280">
        <v>3.21</v>
      </c>
      <c r="Q397" s="280">
        <v>2.59</v>
      </c>
      <c r="R397" s="280">
        <v>1.35</v>
      </c>
      <c r="T397" s="280">
        <v>2.5</v>
      </c>
      <c r="U397" s="280">
        <v>2.36</v>
      </c>
      <c r="V397" s="280">
        <v>1.26</v>
      </c>
      <c r="X397" s="104">
        <f t="shared" si="208"/>
        <v>2.855</v>
      </c>
      <c r="Y397" s="104">
        <f t="shared" si="208"/>
        <v>2.4749999999999996</v>
      </c>
      <c r="Z397" s="104">
        <f t="shared" si="208"/>
        <v>1.3050000000000002</v>
      </c>
      <c r="AB397" s="104">
        <f t="shared" si="209"/>
        <v>1.0449999999999999</v>
      </c>
      <c r="AC397" s="104">
        <f t="shared" si="209"/>
        <v>2.1350000000000007</v>
      </c>
      <c r="AD397" s="104">
        <f t="shared" si="209"/>
        <v>3.5249999999999999</v>
      </c>
      <c r="AF397" s="63">
        <f t="shared" si="210"/>
        <v>2.545E-2</v>
      </c>
      <c r="AG397" s="63">
        <f t="shared" si="210"/>
        <v>3.6350000000000007E-2</v>
      </c>
      <c r="AH397" s="63">
        <f t="shared" si="210"/>
        <v>5.0250000000000003E-2</v>
      </c>
      <c r="AJ397" s="63">
        <f t="shared" si="211"/>
        <v>2.0964896207751327E-3</v>
      </c>
      <c r="AK397" s="63">
        <f t="shared" si="211"/>
        <v>2.9798413120634137E-3</v>
      </c>
      <c r="AL397" s="63">
        <f t="shared" si="211"/>
        <v>4.0940437155703169E-3</v>
      </c>
      <c r="AN397" s="106" t="str">
        <f t="shared" ca="1" si="138"/>
        <v/>
      </c>
      <c r="AP397" s="106" t="str">
        <f t="shared" ca="1" si="139"/>
        <v/>
      </c>
      <c r="AR397" t="str">
        <f t="shared" si="201"/>
        <v>200811</v>
      </c>
      <c r="AS397">
        <f t="shared" ref="AS397:AS460" si="214">D397</f>
        <v>392</v>
      </c>
      <c r="AT397">
        <f t="shared" ca="1" si="202"/>
        <v>8808</v>
      </c>
      <c r="AU397">
        <f t="shared" ca="1" si="203"/>
        <v>7304</v>
      </c>
      <c r="AV397">
        <f t="shared" ca="1" si="204"/>
        <v>0.8</v>
      </c>
      <c r="AW397">
        <f t="shared" ca="1" si="205"/>
        <v>216</v>
      </c>
      <c r="AX397">
        <f ca="1">AW397</f>
        <v>216</v>
      </c>
      <c r="BC397">
        <f t="shared" si="180"/>
        <v>397</v>
      </c>
      <c r="BD397">
        <f t="shared" si="181"/>
        <v>397</v>
      </c>
      <c r="BE397">
        <f t="shared" si="182"/>
        <v>397</v>
      </c>
      <c r="BF397">
        <f t="shared" si="188"/>
        <v>397</v>
      </c>
      <c r="BG397" t="str">
        <f t="shared" si="183"/>
        <v>$H$560</v>
      </c>
      <c r="BH397">
        <f t="shared" ca="1" si="135"/>
        <v>340</v>
      </c>
      <c r="BI397" t="str">
        <f t="shared" si="184"/>
        <v>$H$391</v>
      </c>
      <c r="BJ397">
        <f t="shared" ca="1" si="136"/>
        <v>215.1</v>
      </c>
      <c r="BK397">
        <f>ROW()</f>
        <v>397</v>
      </c>
      <c r="BL397">
        <f t="shared" si="167"/>
        <v>0</v>
      </c>
      <c r="BM397" t="b">
        <f t="shared" si="185"/>
        <v>1</v>
      </c>
      <c r="BN397">
        <f t="shared" ca="1" si="197"/>
        <v>340</v>
      </c>
      <c r="BO397">
        <f t="shared" si="186"/>
        <v>216</v>
      </c>
    </row>
    <row r="398" spans="1:67" x14ac:dyDescent="0.25">
      <c r="A398" t="str">
        <f t="shared" si="187"/>
        <v>200812</v>
      </c>
      <c r="B398">
        <f t="shared" si="199"/>
        <v>2008</v>
      </c>
      <c r="C398">
        <f t="shared" si="200"/>
        <v>12</v>
      </c>
      <c r="D398">
        <f t="shared" si="207"/>
        <v>393</v>
      </c>
      <c r="E398" s="64">
        <v>8853</v>
      </c>
      <c r="F398" s="319">
        <v>7322</v>
      </c>
      <c r="G398" s="2">
        <v>0.8</v>
      </c>
      <c r="H398" s="63">
        <v>212.9</v>
      </c>
      <c r="I398" s="282">
        <f>H398</f>
        <v>212.9</v>
      </c>
      <c r="J398" s="32">
        <f t="shared" si="212"/>
        <v>1.0051089918256131</v>
      </c>
      <c r="K398" s="32">
        <f t="shared" si="213"/>
        <v>1.0024644030668126</v>
      </c>
      <c r="L398" s="280">
        <v>3.13</v>
      </c>
      <c r="M398" s="280">
        <v>3.92</v>
      </c>
      <c r="N398" s="280">
        <v>4.2300000000000004</v>
      </c>
      <c r="P398" s="280">
        <v>4.72</v>
      </c>
      <c r="Q398" s="280">
        <v>2.96</v>
      </c>
      <c r="R398" s="280">
        <v>1.35</v>
      </c>
      <c r="T398" s="280">
        <v>3.97</v>
      </c>
      <c r="U398" s="280">
        <v>2.73</v>
      </c>
      <c r="V398" s="280">
        <v>1.26</v>
      </c>
      <c r="X398" s="104">
        <f t="shared" si="208"/>
        <v>4.3449999999999998</v>
      </c>
      <c r="Y398" s="104">
        <f t="shared" si="208"/>
        <v>2.8449999999999998</v>
      </c>
      <c r="Z398" s="104">
        <f t="shared" si="208"/>
        <v>1.3050000000000002</v>
      </c>
      <c r="AB398" s="104">
        <f t="shared" si="209"/>
        <v>-1.2149999999999999</v>
      </c>
      <c r="AC398" s="104">
        <f t="shared" si="209"/>
        <v>1.0750000000000002</v>
      </c>
      <c r="AD398" s="104">
        <f t="shared" si="209"/>
        <v>2.9250000000000003</v>
      </c>
      <c r="AF398" s="63">
        <f t="shared" si="210"/>
        <v>2.8500000000000014E-3</v>
      </c>
      <c r="AG398" s="63">
        <f t="shared" si="210"/>
        <v>2.5750000000000002E-2</v>
      </c>
      <c r="AH398" s="63">
        <f t="shared" si="210"/>
        <v>4.4250000000000005E-2</v>
      </c>
      <c r="AJ398" s="63">
        <f t="shared" si="211"/>
        <v>2.3719032933877671E-4</v>
      </c>
      <c r="AK398" s="63">
        <f t="shared" si="211"/>
        <v>2.1209169976863507E-3</v>
      </c>
      <c r="AL398" s="63">
        <f t="shared" si="211"/>
        <v>3.6147612475028179E-3</v>
      </c>
      <c r="AN398" s="106" t="str">
        <f t="shared" ca="1" si="138"/>
        <v/>
      </c>
      <c r="AP398" s="106" t="str">
        <f t="shared" ca="1" si="139"/>
        <v/>
      </c>
      <c r="AR398" t="str">
        <f t="shared" si="201"/>
        <v>200812</v>
      </c>
      <c r="AS398">
        <f t="shared" si="214"/>
        <v>393</v>
      </c>
      <c r="AT398">
        <f t="shared" ca="1" si="202"/>
        <v>8853</v>
      </c>
      <c r="AU398">
        <f t="shared" ca="1" si="203"/>
        <v>7322</v>
      </c>
      <c r="AV398">
        <f t="shared" ca="1" si="204"/>
        <v>0.8</v>
      </c>
      <c r="AW398">
        <f t="shared" ca="1" si="205"/>
        <v>212.9</v>
      </c>
      <c r="AX398" s="282">
        <f ca="1">ROUND(IF(ROW()&lt;BF$2,I398,INDIRECT(ADDRESS(BF$2,I$3))*(INDIRECT(ADDRESS(BF$2,I$3))/INDIRECT(ADDRESS(BF398-$BJ$3,I$3)))^((ROW()-BF398)/$BJ$3)*((ROW()-BF398-1)&lt;$BM$3)),1)</f>
        <v>212.9</v>
      </c>
      <c r="BC398">
        <f t="shared" si="180"/>
        <v>398</v>
      </c>
      <c r="BD398">
        <f t="shared" si="181"/>
        <v>398</v>
      </c>
      <c r="BE398">
        <f t="shared" si="182"/>
        <v>398</v>
      </c>
      <c r="BF398">
        <f t="shared" si="188"/>
        <v>398</v>
      </c>
      <c r="BG398" t="str">
        <f t="shared" si="183"/>
        <v>$H$560</v>
      </c>
      <c r="BH398">
        <f t="shared" ca="1" si="135"/>
        <v>340</v>
      </c>
      <c r="BI398" t="str">
        <f t="shared" si="184"/>
        <v>$H$392</v>
      </c>
      <c r="BJ398">
        <f t="shared" ca="1" si="136"/>
        <v>216.8</v>
      </c>
      <c r="BK398">
        <f>ROW()</f>
        <v>398</v>
      </c>
      <c r="BL398">
        <f t="shared" si="167"/>
        <v>0</v>
      </c>
      <c r="BM398" t="b">
        <f t="shared" si="185"/>
        <v>1</v>
      </c>
      <c r="BN398">
        <f t="shared" ca="1" si="197"/>
        <v>340</v>
      </c>
      <c r="BO398">
        <f t="shared" si="186"/>
        <v>212.9</v>
      </c>
    </row>
    <row r="399" spans="1:67" x14ac:dyDescent="0.25">
      <c r="A399" t="str">
        <f t="shared" si="187"/>
        <v>20091</v>
      </c>
      <c r="B399">
        <f t="shared" si="199"/>
        <v>2009</v>
      </c>
      <c r="C399">
        <f t="shared" si="200"/>
        <v>1</v>
      </c>
      <c r="D399">
        <f t="shared" si="207"/>
        <v>394</v>
      </c>
      <c r="E399" s="64">
        <v>8673</v>
      </c>
      <c r="F399" s="64">
        <v>7340</v>
      </c>
      <c r="G399" s="2">
        <v>0.8</v>
      </c>
      <c r="H399" s="63">
        <v>210.1</v>
      </c>
      <c r="I399" s="282">
        <f>I398</f>
        <v>212.9</v>
      </c>
      <c r="J399" s="32">
        <f t="shared" si="212"/>
        <v>0.97966790918332769</v>
      </c>
      <c r="K399" s="32">
        <f t="shared" si="213"/>
        <v>1.002458344714559</v>
      </c>
      <c r="L399" s="280">
        <v>2.5499999999999998</v>
      </c>
      <c r="M399" s="280">
        <v>3.4</v>
      </c>
      <c r="N399" s="280">
        <v>3.73</v>
      </c>
      <c r="P399" s="280">
        <v>2.77</v>
      </c>
      <c r="Q399" s="280">
        <v>1.79</v>
      </c>
      <c r="R399" s="280">
        <v>0.88</v>
      </c>
      <c r="T399" s="280">
        <v>2.0299999999999998</v>
      </c>
      <c r="U399" s="280">
        <v>1.57</v>
      </c>
      <c r="V399" s="280">
        <v>0.8</v>
      </c>
      <c r="X399" s="104">
        <f t="shared" si="208"/>
        <v>2.4</v>
      </c>
      <c r="Y399" s="104">
        <f t="shared" si="208"/>
        <v>1.6800000000000002</v>
      </c>
      <c r="Z399" s="104">
        <f t="shared" si="208"/>
        <v>0.84000000000000008</v>
      </c>
      <c r="AB399" s="104">
        <f t="shared" si="209"/>
        <v>0.14999999999999991</v>
      </c>
      <c r="AC399" s="104">
        <f t="shared" si="209"/>
        <v>1.7199999999999998</v>
      </c>
      <c r="AD399" s="104">
        <f t="shared" si="209"/>
        <v>2.8899999999999997</v>
      </c>
      <c r="AF399" s="63">
        <f t="shared" si="210"/>
        <v>1.6500000000000001E-2</v>
      </c>
      <c r="AG399" s="63">
        <f t="shared" si="210"/>
        <v>3.2199999999999999E-2</v>
      </c>
      <c r="AH399" s="63">
        <f t="shared" si="210"/>
        <v>4.3899999999999995E-2</v>
      </c>
      <c r="AJ399" s="63">
        <f t="shared" si="211"/>
        <v>1.364709877352599E-3</v>
      </c>
      <c r="AK399" s="63">
        <f t="shared" si="211"/>
        <v>2.6445278387947635E-3</v>
      </c>
      <c r="AL399" s="63">
        <f t="shared" si="211"/>
        <v>3.5867252456669441E-3</v>
      </c>
      <c r="AN399" s="106" t="str">
        <f t="shared" ca="1" si="138"/>
        <v/>
      </c>
      <c r="AP399" s="106" t="str">
        <f t="shared" ca="1" si="139"/>
        <v/>
      </c>
      <c r="AR399" t="str">
        <f t="shared" si="201"/>
        <v>20091</v>
      </c>
      <c r="AS399">
        <f t="shared" si="214"/>
        <v>394</v>
      </c>
      <c r="AT399">
        <f t="shared" ca="1" si="202"/>
        <v>8673</v>
      </c>
      <c r="AU399">
        <f t="shared" ca="1" si="203"/>
        <v>7340</v>
      </c>
      <c r="AV399">
        <f t="shared" ca="1" si="204"/>
        <v>0.8</v>
      </c>
      <c r="AW399">
        <f t="shared" ca="1" si="205"/>
        <v>210.1</v>
      </c>
      <c r="AX399" s="282">
        <f ca="1">ROUND(IF(ROW()&lt;BF$2,I399,INDIRECT(ADDRESS(BF$2,I$3))*(INDIRECT(ADDRESS(BF$2,I$3))/INDIRECT(ADDRESS(BF399-1,I$3)))^((ROW()-BF399)/1)*((ROW()-BF399-1)&lt;$BM$3)),1)</f>
        <v>212.9</v>
      </c>
      <c r="AY399">
        <f ca="1">AW399/AW393</f>
        <v>0.97043879907621244</v>
      </c>
      <c r="AZ399">
        <f ca="1">AY399^(1/6)</f>
        <v>0.99501132836330908</v>
      </c>
      <c r="BA399">
        <f ca="1">AX399/AX398</f>
        <v>1</v>
      </c>
      <c r="BB399">
        <f ca="1">BA399^(1/1)</f>
        <v>1</v>
      </c>
      <c r="BC399">
        <f t="shared" si="180"/>
        <v>399</v>
      </c>
      <c r="BD399">
        <f t="shared" si="181"/>
        <v>399</v>
      </c>
      <c r="BE399">
        <f t="shared" si="182"/>
        <v>399</v>
      </c>
      <c r="BF399">
        <f t="shared" si="188"/>
        <v>399</v>
      </c>
      <c r="BG399" t="str">
        <f t="shared" si="183"/>
        <v>$H$560</v>
      </c>
      <c r="BH399">
        <f t="shared" ca="1" si="135"/>
        <v>340</v>
      </c>
      <c r="BI399" t="str">
        <f t="shared" si="184"/>
        <v>$H$393</v>
      </c>
      <c r="BJ399">
        <f t="shared" ca="1" si="136"/>
        <v>216.5</v>
      </c>
      <c r="BK399">
        <f>ROW()</f>
        <v>399</v>
      </c>
      <c r="BL399">
        <f t="shared" si="167"/>
        <v>0</v>
      </c>
      <c r="BM399" t="b">
        <f t="shared" si="185"/>
        <v>1</v>
      </c>
      <c r="BN399">
        <f t="shared" ca="1" si="197"/>
        <v>340</v>
      </c>
      <c r="BO399">
        <f t="shared" si="186"/>
        <v>210.1</v>
      </c>
    </row>
    <row r="400" spans="1:67" x14ac:dyDescent="0.25">
      <c r="A400" t="str">
        <f t="shared" si="187"/>
        <v>20092</v>
      </c>
      <c r="B400">
        <f t="shared" si="199"/>
        <v>2009</v>
      </c>
      <c r="C400">
        <f t="shared" si="200"/>
        <v>2</v>
      </c>
      <c r="D400">
        <f t="shared" si="207"/>
        <v>395</v>
      </c>
      <c r="E400" s="64">
        <v>8577</v>
      </c>
      <c r="F400" s="64">
        <v>7353</v>
      </c>
      <c r="G400" s="2">
        <v>0.8</v>
      </c>
      <c r="H400" s="63">
        <v>211.4</v>
      </c>
      <c r="J400" s="32">
        <f t="shared" si="212"/>
        <v>0.98893116568661366</v>
      </c>
      <c r="K400" s="32">
        <f t="shared" si="213"/>
        <v>1.0017711171662125</v>
      </c>
      <c r="L400" s="104">
        <v>2.8</v>
      </c>
      <c r="M400" s="104">
        <v>3.91</v>
      </c>
      <c r="N400" s="104">
        <v>4.33</v>
      </c>
      <c r="P400" s="104">
        <v>1.68</v>
      </c>
      <c r="Q400" s="104">
        <v>1.54</v>
      </c>
      <c r="R400" s="104">
        <v>0.97</v>
      </c>
      <c r="T400" s="104">
        <v>0.93</v>
      </c>
      <c r="U400" s="104">
        <v>1.31</v>
      </c>
      <c r="V400" s="104">
        <v>0.89</v>
      </c>
      <c r="X400" s="104">
        <f t="shared" si="208"/>
        <v>1.3049999999999999</v>
      </c>
      <c r="Y400" s="104">
        <f t="shared" si="208"/>
        <v>1.425</v>
      </c>
      <c r="Z400" s="104">
        <f t="shared" si="208"/>
        <v>0.92999999999999994</v>
      </c>
      <c r="AB400" s="104">
        <f t="shared" si="209"/>
        <v>1.4949999999999999</v>
      </c>
      <c r="AC400" s="104">
        <f t="shared" si="209"/>
        <v>2.4850000000000003</v>
      </c>
      <c r="AD400" s="104">
        <f t="shared" si="209"/>
        <v>3.4000000000000004</v>
      </c>
      <c r="AF400" s="63">
        <f t="shared" si="210"/>
        <v>2.9950000000000001E-2</v>
      </c>
      <c r="AG400" s="63">
        <f t="shared" si="210"/>
        <v>3.9850000000000003E-2</v>
      </c>
      <c r="AH400" s="63">
        <f t="shared" si="210"/>
        <v>4.9000000000000002E-2</v>
      </c>
      <c r="AJ400" s="63">
        <f t="shared" si="211"/>
        <v>2.4622143978112465E-3</v>
      </c>
      <c r="AK400" s="63">
        <f t="shared" si="211"/>
        <v>3.2616804063805294E-3</v>
      </c>
      <c r="AL400" s="63">
        <f t="shared" si="211"/>
        <v>3.9944005553169681E-3</v>
      </c>
      <c r="AN400" s="106" t="str">
        <f t="shared" ca="1" si="138"/>
        <v/>
      </c>
      <c r="AP400" s="106" t="str">
        <f t="shared" ca="1" si="139"/>
        <v/>
      </c>
      <c r="AR400" t="str">
        <f t="shared" si="201"/>
        <v>20092</v>
      </c>
      <c r="AS400">
        <f t="shared" si="214"/>
        <v>395</v>
      </c>
      <c r="AT400">
        <f t="shared" ca="1" si="202"/>
        <v>8577</v>
      </c>
      <c r="AU400">
        <f t="shared" ca="1" si="203"/>
        <v>7353</v>
      </c>
      <c r="AV400">
        <f t="shared" ca="1" si="204"/>
        <v>0.8</v>
      </c>
      <c r="AW400">
        <f t="shared" ca="1" si="205"/>
        <v>211.4</v>
      </c>
      <c r="AX400" s="282">
        <f t="shared" ref="AX400:AX409" ca="1" si="215">ROUND(IF(ROW()&lt;BF$2,I400,INDIRECT(ADDRESS(BF$2,I$3))*(INDIRECT(ADDRESS(BF$2,I$3))/INDIRECT(ADDRESS(BF400-1,I$3)))^((ROW()-BF400)/1)*((ROW()-BF400-1)&lt;$BM$3)),1)</f>
        <v>0</v>
      </c>
      <c r="AZ400">
        <f t="shared" ref="AZ400:AZ409" ca="1" si="216">$AZ$399*AW399</f>
        <v>209.05188008913123</v>
      </c>
      <c r="BB400">
        <f t="shared" ref="BB400:BB409" ca="1" si="217">$BB$399*AX399</f>
        <v>212.9</v>
      </c>
      <c r="BC400">
        <f t="shared" si="180"/>
        <v>400</v>
      </c>
      <c r="BD400">
        <f t="shared" si="181"/>
        <v>400</v>
      </c>
      <c r="BE400">
        <f t="shared" si="182"/>
        <v>400</v>
      </c>
      <c r="BF400">
        <f t="shared" si="188"/>
        <v>400</v>
      </c>
      <c r="BG400" t="str">
        <f t="shared" si="183"/>
        <v>$H$560</v>
      </c>
      <c r="BH400">
        <f t="shared" ca="1" si="135"/>
        <v>340</v>
      </c>
      <c r="BI400" t="str">
        <f t="shared" si="184"/>
        <v>$H$394</v>
      </c>
      <c r="BJ400">
        <f t="shared" ca="1" si="136"/>
        <v>217.2</v>
      </c>
      <c r="BK400">
        <f>ROW()</f>
        <v>400</v>
      </c>
      <c r="BL400">
        <f t="shared" si="167"/>
        <v>0</v>
      </c>
      <c r="BM400" t="b">
        <f t="shared" si="185"/>
        <v>1</v>
      </c>
      <c r="BN400">
        <f t="shared" ca="1" si="197"/>
        <v>340</v>
      </c>
      <c r="BO400">
        <f t="shared" si="186"/>
        <v>211.4</v>
      </c>
    </row>
    <row r="401" spans="1:67" x14ac:dyDescent="0.25">
      <c r="A401" t="str">
        <f t="shared" si="187"/>
        <v>20093</v>
      </c>
      <c r="B401">
        <f t="shared" si="199"/>
        <v>2009</v>
      </c>
      <c r="C401">
        <f t="shared" si="200"/>
        <v>3</v>
      </c>
      <c r="D401">
        <f t="shared" si="207"/>
        <v>396</v>
      </c>
      <c r="E401" s="64">
        <v>8763</v>
      </c>
      <c r="F401" s="64">
        <v>7365</v>
      </c>
      <c r="G401" s="2">
        <v>0.8</v>
      </c>
      <c r="H401" s="63">
        <v>211.3</v>
      </c>
      <c r="J401" s="32">
        <f t="shared" si="212"/>
        <v>1.0216859041622945</v>
      </c>
      <c r="K401" s="32">
        <f t="shared" si="213"/>
        <v>1.0016319869441044</v>
      </c>
      <c r="L401" s="104">
        <v>2.46</v>
      </c>
      <c r="M401" s="104">
        <v>3.58</v>
      </c>
      <c r="N401" s="104">
        <v>4.1100000000000003</v>
      </c>
      <c r="P401" s="104">
        <v>1.47</v>
      </c>
      <c r="Q401" s="104">
        <v>1.33</v>
      </c>
      <c r="R401" s="104">
        <v>1.24</v>
      </c>
      <c r="T401" s="104">
        <v>0.7</v>
      </c>
      <c r="U401" s="104">
        <v>1.1000000000000001</v>
      </c>
      <c r="V401" s="104">
        <v>1.1599999999999999</v>
      </c>
      <c r="X401" s="104">
        <f t="shared" si="208"/>
        <v>1.085</v>
      </c>
      <c r="Y401" s="104">
        <f t="shared" si="208"/>
        <v>1.2150000000000001</v>
      </c>
      <c r="Z401" s="104">
        <f t="shared" si="208"/>
        <v>1.2</v>
      </c>
      <c r="AB401" s="104">
        <f t="shared" si="209"/>
        <v>1.375</v>
      </c>
      <c r="AC401" s="104">
        <f t="shared" si="209"/>
        <v>2.3650000000000002</v>
      </c>
      <c r="AD401" s="104">
        <f t="shared" si="209"/>
        <v>2.91</v>
      </c>
      <c r="AF401" s="63">
        <f t="shared" si="210"/>
        <v>2.8750000000000001E-2</v>
      </c>
      <c r="AG401" s="63">
        <f t="shared" si="210"/>
        <v>3.8650000000000004E-2</v>
      </c>
      <c r="AH401" s="63">
        <f t="shared" si="210"/>
        <v>4.41E-2</v>
      </c>
      <c r="AJ401" s="63">
        <f t="shared" si="211"/>
        <v>2.3648312302244623E-3</v>
      </c>
      <c r="AK401" s="63">
        <f t="shared" si="211"/>
        <v>3.1651479527006199E-3</v>
      </c>
      <c r="AL401" s="63">
        <f t="shared" si="211"/>
        <v>3.6027468730472911E-3</v>
      </c>
      <c r="AN401" s="106" t="str">
        <f t="shared" ca="1" si="138"/>
        <v/>
      </c>
      <c r="AP401" s="106" t="str">
        <f t="shared" ca="1" si="139"/>
        <v/>
      </c>
      <c r="AR401" t="str">
        <f t="shared" si="201"/>
        <v>20093</v>
      </c>
      <c r="AS401">
        <f t="shared" si="214"/>
        <v>396</v>
      </c>
      <c r="AT401">
        <f t="shared" ca="1" si="202"/>
        <v>8763</v>
      </c>
      <c r="AU401">
        <f t="shared" ca="1" si="203"/>
        <v>7365</v>
      </c>
      <c r="AV401">
        <f t="shared" ca="1" si="204"/>
        <v>0.8</v>
      </c>
      <c r="AW401">
        <f t="shared" ca="1" si="205"/>
        <v>211.3</v>
      </c>
      <c r="AX401" s="282">
        <f t="shared" ca="1" si="215"/>
        <v>0</v>
      </c>
      <c r="AZ401">
        <f t="shared" ca="1" si="216"/>
        <v>210.34539481600353</v>
      </c>
      <c r="BB401">
        <f t="shared" ca="1" si="217"/>
        <v>0</v>
      </c>
      <c r="BC401">
        <f t="shared" si="180"/>
        <v>401</v>
      </c>
      <c r="BD401">
        <f t="shared" si="181"/>
        <v>401</v>
      </c>
      <c r="BE401">
        <f t="shared" si="182"/>
        <v>401</v>
      </c>
      <c r="BF401">
        <f t="shared" si="188"/>
        <v>401</v>
      </c>
      <c r="BG401" t="str">
        <f t="shared" si="183"/>
        <v>$H$560</v>
      </c>
      <c r="BH401">
        <f t="shared" ca="1" si="135"/>
        <v>340</v>
      </c>
      <c r="BI401" t="str">
        <f t="shared" si="184"/>
        <v>$H$395</v>
      </c>
      <c r="BJ401">
        <f t="shared" ca="1" si="136"/>
        <v>218.4</v>
      </c>
      <c r="BK401">
        <f>ROW()</f>
        <v>401</v>
      </c>
      <c r="BL401">
        <f t="shared" si="167"/>
        <v>0</v>
      </c>
      <c r="BM401" t="b">
        <f t="shared" si="185"/>
        <v>1</v>
      </c>
      <c r="BN401">
        <f t="shared" ca="1" si="197"/>
        <v>340</v>
      </c>
      <c r="BO401">
        <f t="shared" si="186"/>
        <v>211.3</v>
      </c>
    </row>
    <row r="402" spans="1:67" x14ac:dyDescent="0.25">
      <c r="A402" t="str">
        <f t="shared" si="187"/>
        <v>20094</v>
      </c>
      <c r="B402">
        <f t="shared" si="199"/>
        <v>2009</v>
      </c>
      <c r="C402">
        <f t="shared" si="200"/>
        <v>4</v>
      </c>
      <c r="D402">
        <f t="shared" si="207"/>
        <v>397</v>
      </c>
      <c r="E402" s="64">
        <v>8865</v>
      </c>
      <c r="F402" s="64">
        <v>7376</v>
      </c>
      <c r="G402" s="2">
        <v>0.8</v>
      </c>
      <c r="H402" s="63">
        <v>211.5</v>
      </c>
      <c r="J402" s="32">
        <f t="shared" si="212"/>
        <v>1.0116398493666552</v>
      </c>
      <c r="K402" s="32">
        <f t="shared" si="213"/>
        <v>1.0014935505770537</v>
      </c>
      <c r="L402" s="104">
        <v>2.2400000000000002</v>
      </c>
      <c r="M402" s="104">
        <v>3.19</v>
      </c>
      <c r="N402" s="104">
        <v>3.69</v>
      </c>
      <c r="P402" s="104">
        <v>1.5</v>
      </c>
      <c r="Q402" s="104">
        <v>1.19</v>
      </c>
      <c r="R402" s="104">
        <v>1.02</v>
      </c>
      <c r="T402" s="104">
        <v>0.71</v>
      </c>
      <c r="U402" s="104">
        <v>0.97</v>
      </c>
      <c r="V402" s="104">
        <v>0.93</v>
      </c>
      <c r="X402" s="104">
        <f t="shared" si="208"/>
        <v>1.105</v>
      </c>
      <c r="Y402" s="104">
        <f t="shared" si="208"/>
        <v>1.08</v>
      </c>
      <c r="Z402" s="104">
        <f t="shared" si="208"/>
        <v>0.97500000000000009</v>
      </c>
      <c r="AB402" s="104">
        <f t="shared" si="209"/>
        <v>1.1350000000000002</v>
      </c>
      <c r="AC402" s="104">
        <f t="shared" si="209"/>
        <v>2.11</v>
      </c>
      <c r="AD402" s="104">
        <f t="shared" si="209"/>
        <v>2.7149999999999999</v>
      </c>
      <c r="AF402" s="63">
        <f t="shared" si="210"/>
        <v>2.6350000000000002E-2</v>
      </c>
      <c r="AG402" s="63">
        <f t="shared" si="210"/>
        <v>3.61E-2</v>
      </c>
      <c r="AH402" s="63">
        <f t="shared" si="210"/>
        <v>4.215E-2</v>
      </c>
      <c r="AJ402" s="63">
        <f t="shared" si="211"/>
        <v>2.1697521111267992E-3</v>
      </c>
      <c r="AK402" s="63">
        <f t="shared" si="211"/>
        <v>2.9596765762076593E-3</v>
      </c>
      <c r="AL402" s="63">
        <f t="shared" si="211"/>
        <v>3.4464158565041814E-3</v>
      </c>
      <c r="AN402" s="106" t="str">
        <f t="shared" ca="1" si="138"/>
        <v/>
      </c>
      <c r="AP402" s="106" t="str">
        <f t="shared" ca="1" si="139"/>
        <v/>
      </c>
      <c r="AR402" t="str">
        <f t="shared" si="201"/>
        <v>20094</v>
      </c>
      <c r="AS402">
        <f t="shared" si="214"/>
        <v>397</v>
      </c>
      <c r="AT402">
        <f t="shared" ca="1" si="202"/>
        <v>8865</v>
      </c>
      <c r="AU402">
        <f t="shared" ca="1" si="203"/>
        <v>7376</v>
      </c>
      <c r="AV402">
        <f t="shared" ca="1" si="204"/>
        <v>0.8</v>
      </c>
      <c r="AW402">
        <f t="shared" ca="1" si="205"/>
        <v>211.5</v>
      </c>
      <c r="AX402" s="282">
        <f t="shared" ca="1" si="215"/>
        <v>0</v>
      </c>
      <c r="AZ402">
        <f t="shared" ca="1" si="216"/>
        <v>210.24589368316722</v>
      </c>
      <c r="BB402">
        <f t="shared" ca="1" si="217"/>
        <v>0</v>
      </c>
      <c r="BC402">
        <f t="shared" si="180"/>
        <v>402</v>
      </c>
      <c r="BD402">
        <f t="shared" si="181"/>
        <v>402</v>
      </c>
      <c r="BE402">
        <f t="shared" si="182"/>
        <v>402</v>
      </c>
      <c r="BF402">
        <f t="shared" si="188"/>
        <v>402</v>
      </c>
      <c r="BG402" t="str">
        <f t="shared" si="183"/>
        <v>$H$560</v>
      </c>
      <c r="BH402">
        <f t="shared" ref="BH402:BH465" ca="1" si="218">INDIRECT(BG402)</f>
        <v>340</v>
      </c>
      <c r="BI402" t="str">
        <f t="shared" si="184"/>
        <v>$H$396</v>
      </c>
      <c r="BJ402">
        <f t="shared" ref="BJ402:BJ465" ca="1" si="219">INDIRECT(BI402)</f>
        <v>217.7</v>
      </c>
      <c r="BK402">
        <f>ROW()</f>
        <v>402</v>
      </c>
      <c r="BL402">
        <f t="shared" si="167"/>
        <v>0</v>
      </c>
      <c r="BM402" t="b">
        <f t="shared" si="185"/>
        <v>1</v>
      </c>
      <c r="BN402">
        <f t="shared" ca="1" si="197"/>
        <v>340</v>
      </c>
      <c r="BO402">
        <f t="shared" si="186"/>
        <v>211.5</v>
      </c>
    </row>
    <row r="403" spans="1:67" x14ac:dyDescent="0.25">
      <c r="A403" t="str">
        <f t="shared" si="187"/>
        <v>20095</v>
      </c>
      <c r="B403">
        <f t="shared" si="199"/>
        <v>2009</v>
      </c>
      <c r="C403">
        <f t="shared" si="200"/>
        <v>5</v>
      </c>
      <c r="D403">
        <f t="shared" si="207"/>
        <v>398</v>
      </c>
      <c r="E403" s="64">
        <v>8859</v>
      </c>
      <c r="F403" s="64">
        <v>7388</v>
      </c>
      <c r="G403" s="2">
        <v>0.8</v>
      </c>
      <c r="H403" s="63">
        <v>212.8</v>
      </c>
      <c r="J403" s="32">
        <f t="shared" si="212"/>
        <v>0.99932318104906936</v>
      </c>
      <c r="K403" s="32">
        <f t="shared" si="213"/>
        <v>1.0016268980477223</v>
      </c>
      <c r="L403" s="104">
        <v>2.5</v>
      </c>
      <c r="M403" s="104">
        <v>3.56</v>
      </c>
      <c r="N403" s="104">
        <v>4.04</v>
      </c>
      <c r="P403" s="104">
        <v>1.33</v>
      </c>
      <c r="Q403" s="104">
        <v>1.32</v>
      </c>
      <c r="R403" s="104">
        <v>1.1299999999999999</v>
      </c>
      <c r="T403" s="104">
        <v>0.53</v>
      </c>
      <c r="U403" s="104">
        <v>1.1000000000000001</v>
      </c>
      <c r="V403" s="104">
        <v>1.05</v>
      </c>
      <c r="X403" s="104">
        <f t="shared" si="208"/>
        <v>0.93</v>
      </c>
      <c r="Y403" s="104">
        <f t="shared" si="208"/>
        <v>1.21</v>
      </c>
      <c r="Z403" s="104">
        <f t="shared" si="208"/>
        <v>1.0899999999999999</v>
      </c>
      <c r="AB403" s="104">
        <f t="shared" si="209"/>
        <v>1.5699999999999998</v>
      </c>
      <c r="AC403" s="104">
        <f t="shared" si="209"/>
        <v>2.35</v>
      </c>
      <c r="AD403" s="104">
        <f t="shared" si="209"/>
        <v>2.95</v>
      </c>
      <c r="AF403" s="63">
        <f t="shared" si="210"/>
        <v>3.0699999999999998E-2</v>
      </c>
      <c r="AG403" s="63">
        <f t="shared" si="210"/>
        <v>3.85E-2</v>
      </c>
      <c r="AH403" s="63">
        <f t="shared" si="210"/>
        <v>4.4500000000000005E-2</v>
      </c>
      <c r="AJ403" s="63">
        <f t="shared" si="211"/>
        <v>2.5230260752062694E-3</v>
      </c>
      <c r="AK403" s="63">
        <f t="shared" si="211"/>
        <v>3.1530742084739938E-3</v>
      </c>
      <c r="AL403" s="63">
        <f t="shared" si="211"/>
        <v>3.6347816898771867E-3</v>
      </c>
      <c r="AN403" s="106" t="str">
        <f t="shared" ref="AN403:AN466" ca="1" si="220">IF(AND(AT403=0,AT402&gt;0),DATE(B403,C403-1,1),"")</f>
        <v/>
      </c>
      <c r="AP403" s="106" t="str">
        <f t="shared" ref="AP403:AP466" ca="1" si="221">IF(AND(AU403=0,AU402&gt;0),DATE(B403,C403-1,1),"")</f>
        <v/>
      </c>
      <c r="AR403" t="str">
        <f t="shared" si="201"/>
        <v>20095</v>
      </c>
      <c r="AS403">
        <f t="shared" si="214"/>
        <v>398</v>
      </c>
      <c r="AT403">
        <f t="shared" ca="1" si="202"/>
        <v>8859</v>
      </c>
      <c r="AU403">
        <f t="shared" ca="1" si="203"/>
        <v>7388</v>
      </c>
      <c r="AV403">
        <f t="shared" ca="1" si="204"/>
        <v>0.8</v>
      </c>
      <c r="AW403">
        <f t="shared" ca="1" si="205"/>
        <v>212.8</v>
      </c>
      <c r="AX403" s="282">
        <f t="shared" ca="1" si="215"/>
        <v>0</v>
      </c>
      <c r="AZ403">
        <f t="shared" ca="1" si="216"/>
        <v>210.44489594883987</v>
      </c>
      <c r="BB403">
        <f t="shared" ca="1" si="217"/>
        <v>0</v>
      </c>
      <c r="BC403">
        <f t="shared" si="180"/>
        <v>403</v>
      </c>
      <c r="BD403">
        <f t="shared" si="181"/>
        <v>403</v>
      </c>
      <c r="BE403">
        <f t="shared" si="182"/>
        <v>403</v>
      </c>
      <c r="BF403">
        <f t="shared" si="188"/>
        <v>403</v>
      </c>
      <c r="BG403" t="str">
        <f t="shared" si="183"/>
        <v>$H$560</v>
      </c>
      <c r="BH403">
        <f t="shared" ca="1" si="218"/>
        <v>340</v>
      </c>
      <c r="BI403" t="str">
        <f t="shared" si="184"/>
        <v>$H$397</v>
      </c>
      <c r="BJ403">
        <f t="shared" ca="1" si="219"/>
        <v>216</v>
      </c>
      <c r="BK403">
        <f>ROW()</f>
        <v>403</v>
      </c>
      <c r="BL403">
        <f t="shared" si="167"/>
        <v>0</v>
      </c>
      <c r="BM403" t="b">
        <f t="shared" si="185"/>
        <v>1</v>
      </c>
      <c r="BN403">
        <f t="shared" ca="1" si="197"/>
        <v>340</v>
      </c>
      <c r="BO403">
        <f t="shared" si="186"/>
        <v>212.8</v>
      </c>
    </row>
    <row r="404" spans="1:67" x14ac:dyDescent="0.25">
      <c r="A404" t="str">
        <f t="shared" si="187"/>
        <v>20096</v>
      </c>
      <c r="B404">
        <f t="shared" si="199"/>
        <v>2009</v>
      </c>
      <c r="C404">
        <f t="shared" si="200"/>
        <v>6</v>
      </c>
      <c r="D404">
        <f t="shared" si="207"/>
        <v>399</v>
      </c>
      <c r="E404" s="64">
        <v>8853</v>
      </c>
      <c r="F404" s="64">
        <v>7399</v>
      </c>
      <c r="G404" s="2">
        <v>0.8</v>
      </c>
      <c r="H404" s="63">
        <v>213.4</v>
      </c>
      <c r="J404" s="32">
        <f t="shared" si="212"/>
        <v>0.99932272265492716</v>
      </c>
      <c r="K404" s="32">
        <f t="shared" si="213"/>
        <v>1.0014889009204115</v>
      </c>
      <c r="L404" s="104">
        <v>2.68</v>
      </c>
      <c r="M404" s="104">
        <v>3.77</v>
      </c>
      <c r="N404" s="104">
        <v>4.26</v>
      </c>
      <c r="P404" s="104">
        <v>1.35</v>
      </c>
      <c r="Q404" s="104">
        <v>1.28</v>
      </c>
      <c r="R404" s="104">
        <v>1.07</v>
      </c>
      <c r="T404" s="104">
        <v>0.52</v>
      </c>
      <c r="U404" s="104">
        <v>1.06</v>
      </c>
      <c r="V404" s="104">
        <v>0.99</v>
      </c>
      <c r="X404" s="104">
        <f t="shared" si="208"/>
        <v>0.93500000000000005</v>
      </c>
      <c r="Y404" s="104">
        <f t="shared" si="208"/>
        <v>1.17</v>
      </c>
      <c r="Z404" s="104">
        <f t="shared" si="208"/>
        <v>1.03</v>
      </c>
      <c r="AB404" s="104">
        <f t="shared" si="209"/>
        <v>1.7450000000000001</v>
      </c>
      <c r="AC404" s="104">
        <f t="shared" si="209"/>
        <v>2.6</v>
      </c>
      <c r="AD404" s="104">
        <f t="shared" si="209"/>
        <v>3.2299999999999995</v>
      </c>
      <c r="AF404" s="63">
        <f t="shared" si="210"/>
        <v>3.245E-2</v>
      </c>
      <c r="AG404" s="63">
        <f t="shared" si="210"/>
        <v>4.0999999999999995E-2</v>
      </c>
      <c r="AH404" s="63">
        <f t="shared" si="210"/>
        <v>4.7299999999999995E-2</v>
      </c>
      <c r="AJ404" s="63">
        <f t="shared" si="211"/>
        <v>2.6647623952971156E-3</v>
      </c>
      <c r="AK404" s="63">
        <f t="shared" si="211"/>
        <v>3.3540948994528197E-3</v>
      </c>
      <c r="AL404" s="63">
        <f t="shared" si="211"/>
        <v>3.8587110455146068E-3</v>
      </c>
      <c r="AN404" s="106" t="str">
        <f t="shared" ca="1" si="220"/>
        <v/>
      </c>
      <c r="AP404" s="106" t="str">
        <f t="shared" ca="1" si="221"/>
        <v/>
      </c>
      <c r="AR404" t="str">
        <f t="shared" si="201"/>
        <v>20096</v>
      </c>
      <c r="AS404">
        <f t="shared" si="214"/>
        <v>399</v>
      </c>
      <c r="AT404">
        <f t="shared" ca="1" si="202"/>
        <v>8853</v>
      </c>
      <c r="AU404">
        <f t="shared" ca="1" si="203"/>
        <v>7399</v>
      </c>
      <c r="AV404">
        <f t="shared" ca="1" si="204"/>
        <v>0.8</v>
      </c>
      <c r="AW404">
        <f t="shared" ca="1" si="205"/>
        <v>213.4</v>
      </c>
      <c r="AX404" s="282">
        <f t="shared" ca="1" si="215"/>
        <v>0</v>
      </c>
      <c r="AZ404">
        <f t="shared" ca="1" si="216"/>
        <v>211.73841067571217</v>
      </c>
      <c r="BB404">
        <f t="shared" ca="1" si="217"/>
        <v>0</v>
      </c>
      <c r="BC404">
        <f t="shared" si="180"/>
        <v>404</v>
      </c>
      <c r="BD404">
        <f t="shared" si="181"/>
        <v>404</v>
      </c>
      <c r="BE404">
        <f t="shared" si="182"/>
        <v>404</v>
      </c>
      <c r="BF404">
        <f t="shared" si="188"/>
        <v>404</v>
      </c>
      <c r="BG404" t="str">
        <f t="shared" si="183"/>
        <v>$H$560</v>
      </c>
      <c r="BH404">
        <f t="shared" ca="1" si="218"/>
        <v>340</v>
      </c>
      <c r="BI404" t="str">
        <f t="shared" si="184"/>
        <v>$H$398</v>
      </c>
      <c r="BJ404">
        <f t="shared" ca="1" si="219"/>
        <v>212.9</v>
      </c>
      <c r="BK404">
        <f>ROW()</f>
        <v>404</v>
      </c>
      <c r="BL404">
        <f t="shared" si="167"/>
        <v>0</v>
      </c>
      <c r="BM404" t="b">
        <f t="shared" si="185"/>
        <v>1</v>
      </c>
      <c r="BN404">
        <f t="shared" ca="1" si="197"/>
        <v>340</v>
      </c>
      <c r="BO404">
        <f t="shared" si="186"/>
        <v>213.4</v>
      </c>
    </row>
    <row r="405" spans="1:67" x14ac:dyDescent="0.25">
      <c r="A405" t="str">
        <f t="shared" si="187"/>
        <v>20097</v>
      </c>
      <c r="B405">
        <f t="shared" si="199"/>
        <v>2009</v>
      </c>
      <c r="C405">
        <f t="shared" si="200"/>
        <v>7</v>
      </c>
      <c r="D405">
        <f t="shared" si="207"/>
        <v>400</v>
      </c>
      <c r="E405" s="64">
        <v>8833</v>
      </c>
      <c r="F405" s="64">
        <v>7411</v>
      </c>
      <c r="G405" s="2">
        <v>0.8</v>
      </c>
      <c r="H405" s="63">
        <v>213.4</v>
      </c>
      <c r="J405" s="32">
        <f t="shared" si="212"/>
        <v>0.99774087879814755</v>
      </c>
      <c r="K405" s="32">
        <f t="shared" si="213"/>
        <v>1.0016218407892958</v>
      </c>
      <c r="L405" s="104">
        <v>2.88</v>
      </c>
      <c r="M405" s="104">
        <v>3.79</v>
      </c>
      <c r="N405" s="104">
        <v>4.18</v>
      </c>
      <c r="P405" s="104">
        <v>1.45</v>
      </c>
      <c r="Q405" s="104">
        <v>1.26</v>
      </c>
      <c r="R405" s="104">
        <v>0.94</v>
      </c>
      <c r="T405" s="104">
        <v>0.6</v>
      </c>
      <c r="U405" s="104">
        <v>1.03</v>
      </c>
      <c r="V405" s="104">
        <v>0.86</v>
      </c>
      <c r="X405" s="104">
        <f t="shared" si="208"/>
        <v>1.0249999999999999</v>
      </c>
      <c r="Y405" s="104">
        <f t="shared" si="208"/>
        <v>1.145</v>
      </c>
      <c r="Z405" s="104">
        <f t="shared" si="208"/>
        <v>0.89999999999999991</v>
      </c>
      <c r="AB405" s="104">
        <f t="shared" si="209"/>
        <v>1.855</v>
      </c>
      <c r="AC405" s="104">
        <f t="shared" si="209"/>
        <v>2.645</v>
      </c>
      <c r="AD405" s="104">
        <f t="shared" si="209"/>
        <v>3.28</v>
      </c>
      <c r="AF405" s="63">
        <f t="shared" si="210"/>
        <v>3.3549999999999996E-2</v>
      </c>
      <c r="AG405" s="63">
        <f t="shared" si="210"/>
        <v>4.1449999999999994E-2</v>
      </c>
      <c r="AH405" s="63">
        <f t="shared" si="210"/>
        <v>4.7799999999999995E-2</v>
      </c>
      <c r="AJ405" s="63">
        <f t="shared" si="211"/>
        <v>2.7537411207274598E-3</v>
      </c>
      <c r="AK405" s="63">
        <f t="shared" si="211"/>
        <v>3.3902316198579641E-3</v>
      </c>
      <c r="AL405" s="63">
        <f t="shared" si="211"/>
        <v>3.8986406707826049E-3</v>
      </c>
      <c r="AN405" s="106" t="str">
        <f t="shared" ca="1" si="220"/>
        <v/>
      </c>
      <c r="AP405" s="106" t="str">
        <f t="shared" ca="1" si="221"/>
        <v/>
      </c>
      <c r="AR405" t="str">
        <f t="shared" si="201"/>
        <v>20097</v>
      </c>
      <c r="AS405">
        <f t="shared" si="214"/>
        <v>400</v>
      </c>
      <c r="AT405">
        <f t="shared" ca="1" si="202"/>
        <v>8833</v>
      </c>
      <c r="AU405">
        <f t="shared" ca="1" si="203"/>
        <v>7411</v>
      </c>
      <c r="AV405">
        <f t="shared" ca="1" si="204"/>
        <v>0.8</v>
      </c>
      <c r="AW405">
        <f t="shared" ca="1" si="205"/>
        <v>213.4</v>
      </c>
      <c r="AX405" s="282">
        <f t="shared" ca="1" si="215"/>
        <v>0</v>
      </c>
      <c r="AZ405">
        <f t="shared" ca="1" si="216"/>
        <v>212.33541747273017</v>
      </c>
      <c r="BB405">
        <f t="shared" ca="1" si="217"/>
        <v>0</v>
      </c>
      <c r="BC405">
        <f t="shared" si="180"/>
        <v>405</v>
      </c>
      <c r="BD405">
        <f t="shared" si="181"/>
        <v>405</v>
      </c>
      <c r="BE405">
        <f t="shared" si="182"/>
        <v>405</v>
      </c>
      <c r="BF405">
        <f t="shared" si="188"/>
        <v>405</v>
      </c>
      <c r="BG405" t="str">
        <f t="shared" si="183"/>
        <v>$H$560</v>
      </c>
      <c r="BH405">
        <f t="shared" ca="1" si="218"/>
        <v>340</v>
      </c>
      <c r="BI405" t="str">
        <f t="shared" si="184"/>
        <v>$H$399</v>
      </c>
      <c r="BJ405">
        <f t="shared" ca="1" si="219"/>
        <v>210.1</v>
      </c>
      <c r="BK405">
        <f>ROW()</f>
        <v>405</v>
      </c>
      <c r="BL405">
        <f t="shared" si="167"/>
        <v>0</v>
      </c>
      <c r="BM405" t="b">
        <f t="shared" si="185"/>
        <v>1</v>
      </c>
      <c r="BN405">
        <f t="shared" ca="1" si="197"/>
        <v>340</v>
      </c>
      <c r="BO405">
        <f t="shared" si="186"/>
        <v>213.4</v>
      </c>
    </row>
    <row r="406" spans="1:67" x14ac:dyDescent="0.25">
      <c r="A406" t="str">
        <f t="shared" si="187"/>
        <v>20098</v>
      </c>
      <c r="B406">
        <f t="shared" si="199"/>
        <v>2009</v>
      </c>
      <c r="C406">
        <f t="shared" si="200"/>
        <v>8</v>
      </c>
      <c r="D406">
        <f t="shared" si="207"/>
        <v>401</v>
      </c>
      <c r="E406" s="64">
        <v>8897</v>
      </c>
      <c r="F406" s="64">
        <v>7423</v>
      </c>
      <c r="G406" s="2">
        <v>0.8</v>
      </c>
      <c r="H406" s="63">
        <v>214.4</v>
      </c>
      <c r="J406" s="32">
        <f t="shared" si="212"/>
        <v>1.007245556436092</v>
      </c>
      <c r="K406" s="32">
        <f t="shared" si="213"/>
        <v>1.0016192146808798</v>
      </c>
      <c r="L406" s="104">
        <v>2.99</v>
      </c>
      <c r="M406" s="104">
        <v>3.96</v>
      </c>
      <c r="N406" s="104">
        <v>4.34</v>
      </c>
      <c r="P406" s="104">
        <v>1.29</v>
      </c>
      <c r="Q406" s="104">
        <v>1.49</v>
      </c>
      <c r="R406" s="104">
        <v>0.96</v>
      </c>
      <c r="T406" s="104">
        <v>0.43</v>
      </c>
      <c r="U406" s="104">
        <v>1.27</v>
      </c>
      <c r="V406" s="104">
        <v>0.91</v>
      </c>
      <c r="X406" s="104">
        <f t="shared" si="208"/>
        <v>0.86</v>
      </c>
      <c r="Y406" s="104">
        <f t="shared" si="208"/>
        <v>1.38</v>
      </c>
      <c r="Z406" s="104">
        <f t="shared" si="208"/>
        <v>0.93500000000000005</v>
      </c>
      <c r="AB406" s="104">
        <f t="shared" si="209"/>
        <v>2.1300000000000003</v>
      </c>
      <c r="AC406" s="104">
        <f t="shared" si="209"/>
        <v>2.58</v>
      </c>
      <c r="AD406" s="104">
        <f t="shared" si="209"/>
        <v>3.4049999999999998</v>
      </c>
      <c r="AF406" s="63">
        <f t="shared" si="210"/>
        <v>3.6300000000000006E-2</v>
      </c>
      <c r="AG406" s="63">
        <f t="shared" si="210"/>
        <v>4.0800000000000003E-2</v>
      </c>
      <c r="AH406" s="63">
        <f t="shared" si="210"/>
        <v>4.9049999999999996E-2</v>
      </c>
      <c r="AJ406" s="63">
        <f t="shared" si="211"/>
        <v>2.9758087216387175E-3</v>
      </c>
      <c r="AK406" s="63">
        <f t="shared" si="211"/>
        <v>3.3380295383023117E-3</v>
      </c>
      <c r="AL406" s="63">
        <f t="shared" si="211"/>
        <v>3.9983883709657775E-3</v>
      </c>
      <c r="AN406" s="106" t="str">
        <f t="shared" ca="1" si="220"/>
        <v/>
      </c>
      <c r="AP406" s="106" t="str">
        <f t="shared" ca="1" si="221"/>
        <v/>
      </c>
      <c r="AR406" t="str">
        <f t="shared" si="201"/>
        <v>20098</v>
      </c>
      <c r="AS406">
        <f t="shared" si="214"/>
        <v>401</v>
      </c>
      <c r="AT406">
        <f t="shared" ca="1" si="202"/>
        <v>8897</v>
      </c>
      <c r="AU406">
        <f t="shared" ca="1" si="203"/>
        <v>7423</v>
      </c>
      <c r="AV406">
        <f t="shared" ca="1" si="204"/>
        <v>0.8</v>
      </c>
      <c r="AW406">
        <f t="shared" ca="1" si="205"/>
        <v>214.4</v>
      </c>
      <c r="AX406" s="282">
        <f t="shared" ca="1" si="215"/>
        <v>0</v>
      </c>
      <c r="AZ406">
        <f t="shared" ca="1" si="216"/>
        <v>212.33541747273017</v>
      </c>
      <c r="BB406">
        <f t="shared" ca="1" si="217"/>
        <v>0</v>
      </c>
      <c r="BC406">
        <f t="shared" si="180"/>
        <v>406</v>
      </c>
      <c r="BD406">
        <f t="shared" si="181"/>
        <v>406</v>
      </c>
      <c r="BE406">
        <f t="shared" si="182"/>
        <v>406</v>
      </c>
      <c r="BF406">
        <f t="shared" si="188"/>
        <v>406</v>
      </c>
      <c r="BG406" t="str">
        <f t="shared" si="183"/>
        <v>$H$560</v>
      </c>
      <c r="BH406">
        <f t="shared" ca="1" si="218"/>
        <v>340</v>
      </c>
      <c r="BI406" t="str">
        <f t="shared" si="184"/>
        <v>$H$400</v>
      </c>
      <c r="BJ406">
        <f t="shared" ca="1" si="219"/>
        <v>211.4</v>
      </c>
      <c r="BK406">
        <f>ROW()</f>
        <v>406</v>
      </c>
      <c r="BL406">
        <f t="shared" si="167"/>
        <v>0</v>
      </c>
      <c r="BM406" t="b">
        <f t="shared" si="185"/>
        <v>1</v>
      </c>
      <c r="BN406">
        <f t="shared" ca="1" si="197"/>
        <v>340</v>
      </c>
      <c r="BO406">
        <f t="shared" si="186"/>
        <v>214.4</v>
      </c>
    </row>
    <row r="407" spans="1:67" x14ac:dyDescent="0.25">
      <c r="A407" t="str">
        <f t="shared" si="187"/>
        <v>20099</v>
      </c>
      <c r="B407">
        <f t="shared" si="199"/>
        <v>2009</v>
      </c>
      <c r="C407">
        <f t="shared" si="200"/>
        <v>9</v>
      </c>
      <c r="D407">
        <f t="shared" si="207"/>
        <v>402</v>
      </c>
      <c r="E407" s="64">
        <v>8885</v>
      </c>
      <c r="F407" s="64">
        <v>7437</v>
      </c>
      <c r="G407" s="2">
        <v>0.8</v>
      </c>
      <c r="H407" s="63">
        <v>215.3</v>
      </c>
      <c r="J407" s="32">
        <f t="shared" si="212"/>
        <v>0.99865123075193885</v>
      </c>
      <c r="K407" s="32">
        <f t="shared" si="213"/>
        <v>1.0018860299070456</v>
      </c>
      <c r="L407" s="104">
        <v>2.61</v>
      </c>
      <c r="M407" s="104">
        <v>3.55</v>
      </c>
      <c r="N407" s="104">
        <v>3.89</v>
      </c>
      <c r="P407" s="104">
        <v>0.71</v>
      </c>
      <c r="Q407" s="104">
        <v>1.1399999999999999</v>
      </c>
      <c r="R407" s="104">
        <v>0.69</v>
      </c>
      <c r="T407" s="104">
        <v>0</v>
      </c>
      <c r="U407" s="104">
        <v>0.92</v>
      </c>
      <c r="V407" s="104">
        <v>0.64</v>
      </c>
      <c r="X407" s="104">
        <f t="shared" si="208"/>
        <v>0.35499999999999998</v>
      </c>
      <c r="Y407" s="104">
        <f t="shared" si="208"/>
        <v>1.03</v>
      </c>
      <c r="Z407" s="104">
        <f t="shared" si="208"/>
        <v>0.66500000000000004</v>
      </c>
      <c r="AB407" s="104">
        <f t="shared" si="209"/>
        <v>2.2549999999999999</v>
      </c>
      <c r="AC407" s="104">
        <f t="shared" si="209"/>
        <v>2.5199999999999996</v>
      </c>
      <c r="AD407" s="104">
        <f t="shared" si="209"/>
        <v>3.2250000000000001</v>
      </c>
      <c r="AF407" s="63">
        <f t="shared" si="210"/>
        <v>3.755E-2</v>
      </c>
      <c r="AG407" s="63">
        <f t="shared" si="210"/>
        <v>4.0199999999999993E-2</v>
      </c>
      <c r="AH407" s="63">
        <f t="shared" si="210"/>
        <v>4.7249999999999993E-2</v>
      </c>
      <c r="AJ407" s="63">
        <f t="shared" si="211"/>
        <v>3.076570018059499E-3</v>
      </c>
      <c r="AK407" s="63">
        <f t="shared" si="211"/>
        <v>3.2898164700365662E-3</v>
      </c>
      <c r="AL407" s="63">
        <f t="shared" si="211"/>
        <v>3.8547171219420751E-3</v>
      </c>
      <c r="AN407" s="106" t="str">
        <f t="shared" ca="1" si="220"/>
        <v/>
      </c>
      <c r="AP407" s="106" t="str">
        <f t="shared" ca="1" si="221"/>
        <v/>
      </c>
      <c r="AR407" t="str">
        <f t="shared" si="201"/>
        <v>20099</v>
      </c>
      <c r="AS407">
        <f t="shared" si="214"/>
        <v>402</v>
      </c>
      <c r="AT407">
        <f t="shared" ca="1" si="202"/>
        <v>8885</v>
      </c>
      <c r="AU407">
        <f t="shared" ca="1" si="203"/>
        <v>7437</v>
      </c>
      <c r="AV407">
        <f t="shared" ca="1" si="204"/>
        <v>0.8</v>
      </c>
      <c r="AW407">
        <f t="shared" ca="1" si="205"/>
        <v>215.3</v>
      </c>
      <c r="AX407" s="282">
        <f t="shared" ca="1" si="215"/>
        <v>0</v>
      </c>
      <c r="AZ407">
        <f t="shared" ca="1" si="216"/>
        <v>213.33042880109346</v>
      </c>
      <c r="BB407">
        <f t="shared" ca="1" si="217"/>
        <v>0</v>
      </c>
      <c r="BC407">
        <f t="shared" si="180"/>
        <v>407</v>
      </c>
      <c r="BD407">
        <f t="shared" si="181"/>
        <v>407</v>
      </c>
      <c r="BE407">
        <f t="shared" si="182"/>
        <v>407</v>
      </c>
      <c r="BF407">
        <f t="shared" si="188"/>
        <v>407</v>
      </c>
      <c r="BG407" t="str">
        <f t="shared" si="183"/>
        <v>$H$560</v>
      </c>
      <c r="BH407">
        <f t="shared" ca="1" si="218"/>
        <v>340</v>
      </c>
      <c r="BI407" t="str">
        <f t="shared" si="184"/>
        <v>$H$401</v>
      </c>
      <c r="BJ407">
        <f t="shared" ca="1" si="219"/>
        <v>211.3</v>
      </c>
      <c r="BK407">
        <f>ROW()</f>
        <v>407</v>
      </c>
      <c r="BL407">
        <f t="shared" si="167"/>
        <v>0</v>
      </c>
      <c r="BM407" t="b">
        <f t="shared" si="185"/>
        <v>1</v>
      </c>
      <c r="BN407">
        <f t="shared" ca="1" si="197"/>
        <v>340</v>
      </c>
      <c r="BO407">
        <f t="shared" si="186"/>
        <v>215.3</v>
      </c>
    </row>
    <row r="408" spans="1:67" x14ac:dyDescent="0.25">
      <c r="A408" t="str">
        <f t="shared" si="187"/>
        <v>200910</v>
      </c>
      <c r="B408">
        <f t="shared" si="199"/>
        <v>2009</v>
      </c>
      <c r="C408">
        <f t="shared" si="200"/>
        <v>10</v>
      </c>
      <c r="D408">
        <f t="shared" si="207"/>
        <v>403</v>
      </c>
      <c r="E408" s="64">
        <v>8936</v>
      </c>
      <c r="F408" s="64">
        <v>7451</v>
      </c>
      <c r="G408" s="2">
        <v>0.8</v>
      </c>
      <c r="H408" s="63">
        <v>216</v>
      </c>
      <c r="J408" s="32">
        <f t="shared" si="212"/>
        <v>1.005740011254924</v>
      </c>
      <c r="K408" s="32">
        <f t="shared" si="213"/>
        <v>1.0018824794944199</v>
      </c>
      <c r="L408" s="104">
        <v>2.5299999999999998</v>
      </c>
      <c r="M408" s="104">
        <v>3.51</v>
      </c>
      <c r="N408" s="104">
        <v>3.85</v>
      </c>
      <c r="P408" s="104">
        <v>0.51</v>
      </c>
      <c r="Q408" s="104">
        <v>0.98</v>
      </c>
      <c r="R408" s="104">
        <v>0.63</v>
      </c>
      <c r="T408" s="104">
        <v>0</v>
      </c>
      <c r="U408" s="104">
        <v>0.76</v>
      </c>
      <c r="V408" s="104">
        <v>0.57999999999999996</v>
      </c>
      <c r="X408" s="104">
        <f t="shared" si="208"/>
        <v>0.255</v>
      </c>
      <c r="Y408" s="104">
        <f t="shared" si="208"/>
        <v>0.87</v>
      </c>
      <c r="Z408" s="104">
        <f t="shared" si="208"/>
        <v>0.60499999999999998</v>
      </c>
      <c r="AB408" s="104">
        <f t="shared" si="209"/>
        <v>2.2749999999999999</v>
      </c>
      <c r="AC408" s="104">
        <f t="shared" si="209"/>
        <v>2.6399999999999997</v>
      </c>
      <c r="AD408" s="104">
        <f t="shared" si="209"/>
        <v>3.2450000000000001</v>
      </c>
      <c r="AF408" s="63">
        <f t="shared" si="210"/>
        <v>3.7749999999999999E-2</v>
      </c>
      <c r="AG408" s="63">
        <f t="shared" si="210"/>
        <v>4.1399999999999999E-2</v>
      </c>
      <c r="AH408" s="63">
        <f t="shared" si="210"/>
        <v>4.7449999999999999E-2</v>
      </c>
      <c r="AJ408" s="63">
        <f t="shared" si="211"/>
        <v>3.0926814979874706E-3</v>
      </c>
      <c r="AK408" s="63">
        <f t="shared" si="211"/>
        <v>3.3862171355991677E-3</v>
      </c>
      <c r="AL408" s="63">
        <f t="shared" si="211"/>
        <v>3.8706917675950248E-3</v>
      </c>
      <c r="AN408" s="106" t="str">
        <f t="shared" ca="1" si="220"/>
        <v/>
      </c>
      <c r="AP408" s="106" t="str">
        <f t="shared" ca="1" si="221"/>
        <v/>
      </c>
      <c r="AR408" t="str">
        <f t="shared" si="201"/>
        <v>200910</v>
      </c>
      <c r="AS408">
        <f t="shared" si="214"/>
        <v>403</v>
      </c>
      <c r="AT408">
        <f t="shared" ca="1" si="202"/>
        <v>8936</v>
      </c>
      <c r="AU408">
        <f t="shared" ca="1" si="203"/>
        <v>7451</v>
      </c>
      <c r="AV408">
        <f t="shared" ca="1" si="204"/>
        <v>0.8</v>
      </c>
      <c r="AW408">
        <f t="shared" ca="1" si="205"/>
        <v>216</v>
      </c>
      <c r="AX408" s="282">
        <f t="shared" ca="1" si="215"/>
        <v>0</v>
      </c>
      <c r="AZ408">
        <f t="shared" ca="1" si="216"/>
        <v>214.22593899662044</v>
      </c>
      <c r="BB408">
        <f t="shared" ca="1" si="217"/>
        <v>0</v>
      </c>
      <c r="BC408">
        <f t="shared" si="180"/>
        <v>408</v>
      </c>
      <c r="BD408">
        <f t="shared" si="181"/>
        <v>408</v>
      </c>
      <c r="BE408">
        <f t="shared" si="182"/>
        <v>408</v>
      </c>
      <c r="BF408">
        <f t="shared" si="188"/>
        <v>408</v>
      </c>
      <c r="BG408" t="str">
        <f t="shared" si="183"/>
        <v>$H$560</v>
      </c>
      <c r="BH408">
        <f t="shared" ca="1" si="218"/>
        <v>340</v>
      </c>
      <c r="BI408" t="str">
        <f t="shared" si="184"/>
        <v>$H$402</v>
      </c>
      <c r="BJ408">
        <f t="shared" ca="1" si="219"/>
        <v>211.5</v>
      </c>
      <c r="BK408">
        <f>ROW()</f>
        <v>408</v>
      </c>
      <c r="BL408">
        <f t="shared" si="167"/>
        <v>0</v>
      </c>
      <c r="BM408" t="b">
        <f t="shared" si="185"/>
        <v>1</v>
      </c>
      <c r="BN408">
        <f t="shared" ca="1" si="197"/>
        <v>340</v>
      </c>
      <c r="BO408">
        <f t="shared" si="186"/>
        <v>216</v>
      </c>
    </row>
    <row r="409" spans="1:67" x14ac:dyDescent="0.25">
      <c r="A409" t="str">
        <f t="shared" si="187"/>
        <v>200911</v>
      </c>
      <c r="B409">
        <f t="shared" si="199"/>
        <v>2009</v>
      </c>
      <c r="C409">
        <f t="shared" si="200"/>
        <v>11</v>
      </c>
      <c r="D409">
        <f t="shared" si="207"/>
        <v>404</v>
      </c>
      <c r="E409" s="64">
        <v>8962</v>
      </c>
      <c r="F409" s="64">
        <v>7464</v>
      </c>
      <c r="G409" s="2">
        <v>0.8</v>
      </c>
      <c r="H409" s="63">
        <v>216.6</v>
      </c>
      <c r="J409" s="32">
        <f t="shared" si="212"/>
        <v>1.0029095792300806</v>
      </c>
      <c r="K409" s="32">
        <f t="shared" si="213"/>
        <v>1.0017447322507047</v>
      </c>
      <c r="L409" s="104">
        <v>2.78</v>
      </c>
      <c r="M409" s="104">
        <v>3.72</v>
      </c>
      <c r="N409" s="104">
        <v>4.03</v>
      </c>
      <c r="P409" s="104">
        <v>0.39</v>
      </c>
      <c r="Q409" s="104">
        <v>0.93</v>
      </c>
      <c r="R409" s="104">
        <v>0.59</v>
      </c>
      <c r="T409" s="104">
        <v>0</v>
      </c>
      <c r="U409" s="104">
        <v>0.71</v>
      </c>
      <c r="V409" s="104">
        <v>0.54</v>
      </c>
      <c r="X409" s="104">
        <f t="shared" si="208"/>
        <v>0.19500000000000001</v>
      </c>
      <c r="Y409" s="104">
        <f t="shared" si="208"/>
        <v>0.82000000000000006</v>
      </c>
      <c r="Z409" s="104">
        <f t="shared" si="208"/>
        <v>0.56499999999999995</v>
      </c>
      <c r="AB409" s="104">
        <f t="shared" si="209"/>
        <v>2.585</v>
      </c>
      <c r="AC409" s="104">
        <f t="shared" si="209"/>
        <v>2.9000000000000004</v>
      </c>
      <c r="AD409" s="104">
        <f t="shared" si="209"/>
        <v>3.4650000000000003</v>
      </c>
      <c r="AF409" s="63">
        <f t="shared" si="210"/>
        <v>4.0849999999999997E-2</v>
      </c>
      <c r="AG409" s="63">
        <f t="shared" si="210"/>
        <v>4.4000000000000004E-2</v>
      </c>
      <c r="AH409" s="63">
        <f t="shared" si="210"/>
        <v>4.965E-2</v>
      </c>
      <c r="AJ409" s="63">
        <f t="shared" si="211"/>
        <v>3.3420461438717908E-3</v>
      </c>
      <c r="AK409" s="63">
        <f t="shared" si="211"/>
        <v>3.5947364110451296E-3</v>
      </c>
      <c r="AL409" s="63">
        <f t="shared" si="211"/>
        <v>4.0462285737405956E-3</v>
      </c>
      <c r="AN409" s="106" t="str">
        <f t="shared" ca="1" si="220"/>
        <v/>
      </c>
      <c r="AP409" s="106" t="str">
        <f t="shared" ca="1" si="221"/>
        <v/>
      </c>
      <c r="AR409" t="str">
        <f t="shared" si="201"/>
        <v>200911</v>
      </c>
      <c r="AS409">
        <f t="shared" si="214"/>
        <v>404</v>
      </c>
      <c r="AT409">
        <f t="shared" ca="1" si="202"/>
        <v>8962</v>
      </c>
      <c r="AU409">
        <f t="shared" ca="1" si="203"/>
        <v>7464</v>
      </c>
      <c r="AV409">
        <f t="shared" ca="1" si="204"/>
        <v>0.8</v>
      </c>
      <c r="AW409">
        <f t="shared" ca="1" si="205"/>
        <v>216.6</v>
      </c>
      <c r="AX409" s="282">
        <f t="shared" ca="1" si="215"/>
        <v>0</v>
      </c>
      <c r="AZ409">
        <f t="shared" ca="1" si="216"/>
        <v>214.92244692647475</v>
      </c>
      <c r="BB409">
        <f t="shared" ca="1" si="217"/>
        <v>0</v>
      </c>
      <c r="BC409">
        <f t="shared" si="180"/>
        <v>409</v>
      </c>
      <c r="BD409">
        <f t="shared" si="181"/>
        <v>409</v>
      </c>
      <c r="BE409">
        <f t="shared" si="182"/>
        <v>409</v>
      </c>
      <c r="BF409">
        <f t="shared" si="188"/>
        <v>409</v>
      </c>
      <c r="BG409" t="str">
        <f t="shared" si="183"/>
        <v>$H$560</v>
      </c>
      <c r="BH409">
        <f t="shared" ca="1" si="218"/>
        <v>340</v>
      </c>
      <c r="BI409" t="str">
        <f t="shared" si="184"/>
        <v>$H$403</v>
      </c>
      <c r="BJ409">
        <f t="shared" ca="1" si="219"/>
        <v>212.8</v>
      </c>
      <c r="BK409">
        <f>ROW()</f>
        <v>409</v>
      </c>
      <c r="BL409">
        <f t="shared" si="167"/>
        <v>0</v>
      </c>
      <c r="BM409" t="b">
        <f t="shared" si="185"/>
        <v>1</v>
      </c>
      <c r="BN409">
        <f t="shared" ca="1" si="197"/>
        <v>340</v>
      </c>
      <c r="BO409">
        <f t="shared" si="186"/>
        <v>216.6</v>
      </c>
    </row>
    <row r="410" spans="1:67" x14ac:dyDescent="0.25">
      <c r="A410" t="str">
        <f t="shared" si="187"/>
        <v>200912</v>
      </c>
      <c r="B410">
        <f t="shared" si="199"/>
        <v>2009</v>
      </c>
      <c r="C410">
        <f t="shared" si="200"/>
        <v>12</v>
      </c>
      <c r="D410">
        <f t="shared" si="207"/>
        <v>405</v>
      </c>
      <c r="E410" s="64">
        <v>8962</v>
      </c>
      <c r="F410" s="64">
        <v>7478</v>
      </c>
      <c r="G410" s="2">
        <v>0.8</v>
      </c>
      <c r="H410" s="274">
        <v>218</v>
      </c>
      <c r="J410" s="32">
        <f t="shared" si="212"/>
        <v>1</v>
      </c>
      <c r="K410" s="32">
        <f t="shared" si="213"/>
        <v>1.0018756698821008</v>
      </c>
      <c r="L410" s="104">
        <v>2.6</v>
      </c>
      <c r="M410" s="104">
        <v>3.63</v>
      </c>
      <c r="N410" s="104">
        <v>3.97</v>
      </c>
      <c r="P410" s="104">
        <v>0.25</v>
      </c>
      <c r="Q410" s="104">
        <v>0.82</v>
      </c>
      <c r="R410" s="104">
        <v>0.52</v>
      </c>
      <c r="T410" s="104">
        <v>0</v>
      </c>
      <c r="U410" s="104">
        <v>0.59</v>
      </c>
      <c r="V410" s="104">
        <v>0.47</v>
      </c>
      <c r="X410" s="104">
        <f t="shared" si="208"/>
        <v>0.125</v>
      </c>
      <c r="Y410" s="104">
        <f t="shared" si="208"/>
        <v>0.70499999999999996</v>
      </c>
      <c r="Z410" s="104">
        <f t="shared" si="208"/>
        <v>0.495</v>
      </c>
      <c r="AB410" s="104">
        <f t="shared" si="209"/>
        <v>2.4750000000000001</v>
      </c>
      <c r="AC410" s="104">
        <f t="shared" si="209"/>
        <v>2.9249999999999998</v>
      </c>
      <c r="AD410" s="104">
        <f t="shared" si="209"/>
        <v>3.4750000000000001</v>
      </c>
      <c r="AF410" s="63">
        <f t="shared" si="210"/>
        <v>3.9750000000000001E-2</v>
      </c>
      <c r="AG410" s="63">
        <f t="shared" si="210"/>
        <v>4.4249999999999998E-2</v>
      </c>
      <c r="AH410" s="63">
        <f t="shared" si="210"/>
        <v>4.9749999999999996E-2</v>
      </c>
      <c r="AJ410" s="63">
        <f t="shared" si="211"/>
        <v>3.2536399365712398E-3</v>
      </c>
      <c r="AK410" s="63">
        <f t="shared" si="211"/>
        <v>3.6147612475028179E-3</v>
      </c>
      <c r="AL410" s="63">
        <f t="shared" si="211"/>
        <v>4.0541995036476042E-3</v>
      </c>
      <c r="AN410" s="106" t="str">
        <f t="shared" ca="1" si="220"/>
        <v/>
      </c>
      <c r="AP410" s="106" t="str">
        <f t="shared" ca="1" si="221"/>
        <v/>
      </c>
      <c r="AR410" t="str">
        <f t="shared" si="201"/>
        <v>200912</v>
      </c>
      <c r="AS410">
        <f t="shared" si="214"/>
        <v>405</v>
      </c>
      <c r="AT410">
        <f t="shared" ca="1" si="202"/>
        <v>8962</v>
      </c>
      <c r="AU410">
        <f t="shared" ca="1" si="203"/>
        <v>7478</v>
      </c>
      <c r="AV410">
        <f t="shared" ca="1" si="204"/>
        <v>0.8</v>
      </c>
      <c r="AW410">
        <f t="shared" ca="1" si="205"/>
        <v>218</v>
      </c>
      <c r="BC410">
        <f t="shared" si="180"/>
        <v>410</v>
      </c>
      <c r="BD410">
        <f t="shared" si="181"/>
        <v>410</v>
      </c>
      <c r="BE410">
        <f t="shared" si="182"/>
        <v>410</v>
      </c>
      <c r="BF410">
        <f t="shared" si="188"/>
        <v>410</v>
      </c>
      <c r="BG410" t="str">
        <f t="shared" si="183"/>
        <v>$H$560</v>
      </c>
      <c r="BH410">
        <f t="shared" ca="1" si="218"/>
        <v>340</v>
      </c>
      <c r="BI410" t="str">
        <f t="shared" si="184"/>
        <v>$H$404</v>
      </c>
      <c r="BJ410">
        <f t="shared" ca="1" si="219"/>
        <v>213.4</v>
      </c>
      <c r="BK410">
        <f>ROW()</f>
        <v>410</v>
      </c>
      <c r="BL410">
        <f t="shared" si="167"/>
        <v>0</v>
      </c>
      <c r="BM410" t="b">
        <f t="shared" si="185"/>
        <v>1</v>
      </c>
      <c r="BN410">
        <f t="shared" ca="1" si="197"/>
        <v>340</v>
      </c>
      <c r="BO410">
        <f t="shared" si="186"/>
        <v>218</v>
      </c>
    </row>
    <row r="411" spans="1:67" x14ac:dyDescent="0.25">
      <c r="A411" t="str">
        <f t="shared" si="187"/>
        <v>20101</v>
      </c>
      <c r="B411">
        <f t="shared" si="199"/>
        <v>2010</v>
      </c>
      <c r="C411">
        <f t="shared" si="200"/>
        <v>1</v>
      </c>
      <c r="D411">
        <f t="shared" si="207"/>
        <v>406</v>
      </c>
      <c r="E411" s="64">
        <v>8538</v>
      </c>
      <c r="F411" s="64">
        <v>7493</v>
      </c>
      <c r="G411" s="2">
        <v>0.8</v>
      </c>
      <c r="H411" s="63">
        <v>217.9</v>
      </c>
      <c r="J411" s="32">
        <f t="shared" si="212"/>
        <v>0.9526891318902031</v>
      </c>
      <c r="K411" s="32">
        <f t="shared" si="213"/>
        <v>1.0020058839261834</v>
      </c>
      <c r="L411" s="104">
        <v>2.93</v>
      </c>
      <c r="M411" s="104">
        <v>4.0199999999999996</v>
      </c>
      <c r="N411" s="104">
        <v>4.34</v>
      </c>
      <c r="P411" s="104">
        <v>0.28000000000000003</v>
      </c>
      <c r="Q411" s="104">
        <v>1.01</v>
      </c>
      <c r="R411" s="104">
        <v>0.62</v>
      </c>
      <c r="T411" s="104">
        <v>0</v>
      </c>
      <c r="U411" s="104">
        <v>0.79</v>
      </c>
      <c r="V411" s="104">
        <v>0.56999999999999995</v>
      </c>
      <c r="X411" s="104">
        <f t="shared" si="208"/>
        <v>0.14000000000000001</v>
      </c>
      <c r="Y411" s="104">
        <f t="shared" si="208"/>
        <v>0.9</v>
      </c>
      <c r="Z411" s="104">
        <f t="shared" si="208"/>
        <v>0.59499999999999997</v>
      </c>
      <c r="AB411" s="104">
        <f t="shared" si="209"/>
        <v>2.79</v>
      </c>
      <c r="AC411" s="104">
        <f t="shared" si="209"/>
        <v>3.1199999999999997</v>
      </c>
      <c r="AD411" s="104">
        <f t="shared" si="209"/>
        <v>3.7450000000000001</v>
      </c>
      <c r="AF411" s="63">
        <f t="shared" si="210"/>
        <v>4.2900000000000001E-2</v>
      </c>
      <c r="AG411" s="63">
        <f t="shared" si="210"/>
        <v>4.6199999999999991E-2</v>
      </c>
      <c r="AH411" s="63">
        <f t="shared" si="210"/>
        <v>5.2450000000000004E-2</v>
      </c>
      <c r="AJ411" s="63">
        <f t="shared" si="211"/>
        <v>3.5065748777713956E-3</v>
      </c>
      <c r="AK411" s="63">
        <f t="shared" si="211"/>
        <v>3.7708043235686883E-3</v>
      </c>
      <c r="AL411" s="63">
        <f t="shared" si="211"/>
        <v>4.2691519348239115E-3</v>
      </c>
      <c r="AN411" s="106" t="str">
        <f t="shared" ca="1" si="220"/>
        <v/>
      </c>
      <c r="AP411" s="106" t="str">
        <f t="shared" ca="1" si="221"/>
        <v/>
      </c>
      <c r="AR411" t="str">
        <f t="shared" si="201"/>
        <v>20101</v>
      </c>
      <c r="AS411">
        <f t="shared" si="214"/>
        <v>406</v>
      </c>
      <c r="AT411">
        <f t="shared" ca="1" si="202"/>
        <v>8538</v>
      </c>
      <c r="AU411">
        <f t="shared" ca="1" si="203"/>
        <v>7493</v>
      </c>
      <c r="AV411">
        <f t="shared" ca="1" si="204"/>
        <v>0.8</v>
      </c>
      <c r="AW411">
        <f t="shared" ca="1" si="205"/>
        <v>217.9</v>
      </c>
      <c r="BC411">
        <f t="shared" si="180"/>
        <v>411</v>
      </c>
      <c r="BD411">
        <f t="shared" si="181"/>
        <v>411</v>
      </c>
      <c r="BE411">
        <f t="shared" si="182"/>
        <v>411</v>
      </c>
      <c r="BF411">
        <f t="shared" si="188"/>
        <v>411</v>
      </c>
      <c r="BG411" t="str">
        <f t="shared" si="183"/>
        <v>$H$560</v>
      </c>
      <c r="BH411">
        <f t="shared" ca="1" si="218"/>
        <v>340</v>
      </c>
      <c r="BI411" t="str">
        <f t="shared" si="184"/>
        <v>$H$405</v>
      </c>
      <c r="BJ411">
        <f t="shared" ca="1" si="219"/>
        <v>213.4</v>
      </c>
      <c r="BK411">
        <f>ROW()</f>
        <v>411</v>
      </c>
      <c r="BL411">
        <f t="shared" si="167"/>
        <v>0</v>
      </c>
      <c r="BM411" t="b">
        <f t="shared" si="185"/>
        <v>1</v>
      </c>
      <c r="BN411">
        <f t="shared" ca="1" si="197"/>
        <v>340</v>
      </c>
      <c r="BO411">
        <f t="shared" si="186"/>
        <v>217.9</v>
      </c>
    </row>
    <row r="412" spans="1:67" x14ac:dyDescent="0.25">
      <c r="A412" t="str">
        <f t="shared" si="187"/>
        <v>20102</v>
      </c>
      <c r="B412">
        <f t="shared" si="199"/>
        <v>2010</v>
      </c>
      <c r="C412">
        <f t="shared" si="200"/>
        <v>2</v>
      </c>
      <c r="D412">
        <f t="shared" si="207"/>
        <v>407</v>
      </c>
      <c r="E412" s="64">
        <v>8929</v>
      </c>
      <c r="F412" s="64">
        <v>7505</v>
      </c>
      <c r="G412" s="2">
        <v>0.8</v>
      </c>
      <c r="H412" s="63">
        <v>219.2</v>
      </c>
      <c r="J412" s="32">
        <f t="shared" si="212"/>
        <v>1.0457952682126961</v>
      </c>
      <c r="K412" s="32">
        <f t="shared" si="213"/>
        <v>1.0016014947284131</v>
      </c>
      <c r="L412" s="104">
        <v>2.89</v>
      </c>
      <c r="M412" s="104">
        <v>3.97</v>
      </c>
      <c r="N412" s="104">
        <v>4.3</v>
      </c>
      <c r="P412" s="104">
        <v>0</v>
      </c>
      <c r="Q412" s="104">
        <v>1.02</v>
      </c>
      <c r="R412" s="104">
        <v>0.73</v>
      </c>
      <c r="T412" s="104">
        <v>0</v>
      </c>
      <c r="U412" s="104">
        <v>0.8</v>
      </c>
      <c r="V412" s="104">
        <v>0.68</v>
      </c>
      <c r="X412" s="104">
        <f t="shared" si="208"/>
        <v>0</v>
      </c>
      <c r="Y412" s="104">
        <f t="shared" si="208"/>
        <v>0.91</v>
      </c>
      <c r="Z412" s="104">
        <f t="shared" si="208"/>
        <v>0.70500000000000007</v>
      </c>
      <c r="AB412" s="104">
        <f t="shared" si="209"/>
        <v>2.89</v>
      </c>
      <c r="AC412" s="104">
        <f t="shared" si="209"/>
        <v>3.06</v>
      </c>
      <c r="AD412" s="104">
        <f t="shared" si="209"/>
        <v>3.5949999999999998</v>
      </c>
      <c r="AF412" s="63">
        <f t="shared" si="210"/>
        <v>4.3900000000000008E-2</v>
      </c>
      <c r="AG412" s="63">
        <f t="shared" si="210"/>
        <v>4.5600000000000002E-2</v>
      </c>
      <c r="AH412" s="63">
        <f t="shared" si="210"/>
        <v>5.0949999999999995E-2</v>
      </c>
      <c r="AJ412" s="63">
        <f t="shared" si="211"/>
        <v>3.5867252456669441E-3</v>
      </c>
      <c r="AK412" s="63">
        <f t="shared" si="211"/>
        <v>3.7228194856664398E-3</v>
      </c>
      <c r="AL412" s="63">
        <f t="shared" si="211"/>
        <v>4.1497964100516427E-3</v>
      </c>
      <c r="AN412" s="106" t="str">
        <f t="shared" ca="1" si="220"/>
        <v/>
      </c>
      <c r="AP412" s="106" t="str">
        <f t="shared" ca="1" si="221"/>
        <v/>
      </c>
      <c r="AR412" t="str">
        <f t="shared" si="201"/>
        <v>20102</v>
      </c>
      <c r="AS412">
        <f t="shared" si="214"/>
        <v>407</v>
      </c>
      <c r="AT412">
        <f t="shared" ca="1" si="202"/>
        <v>8929</v>
      </c>
      <c r="AU412">
        <f t="shared" ca="1" si="203"/>
        <v>7505</v>
      </c>
      <c r="AV412">
        <f t="shared" ca="1" si="204"/>
        <v>0.8</v>
      </c>
      <c r="AW412">
        <f t="shared" ca="1" si="205"/>
        <v>219.2</v>
      </c>
      <c r="BC412">
        <f t="shared" si="180"/>
        <v>412</v>
      </c>
      <c r="BD412">
        <f t="shared" si="181"/>
        <v>412</v>
      </c>
      <c r="BE412">
        <f t="shared" si="182"/>
        <v>412</v>
      </c>
      <c r="BF412">
        <f t="shared" si="188"/>
        <v>412</v>
      </c>
      <c r="BG412" t="str">
        <f t="shared" si="183"/>
        <v>$H$560</v>
      </c>
      <c r="BH412">
        <f t="shared" ca="1" si="218"/>
        <v>340</v>
      </c>
      <c r="BI412" t="str">
        <f t="shared" si="184"/>
        <v>$H$406</v>
      </c>
      <c r="BJ412">
        <f t="shared" ca="1" si="219"/>
        <v>214.4</v>
      </c>
      <c r="BK412">
        <f>ROW()</f>
        <v>412</v>
      </c>
      <c r="BL412">
        <f t="shared" si="167"/>
        <v>0</v>
      </c>
      <c r="BM412" t="b">
        <f t="shared" si="185"/>
        <v>1</v>
      </c>
      <c r="BN412">
        <f t="shared" ca="1" si="197"/>
        <v>340</v>
      </c>
      <c r="BO412">
        <f t="shared" si="186"/>
        <v>219.2</v>
      </c>
    </row>
    <row r="413" spans="1:67" x14ac:dyDescent="0.25">
      <c r="A413" t="str">
        <f t="shared" si="187"/>
        <v>20103</v>
      </c>
      <c r="B413">
        <f t="shared" si="199"/>
        <v>2010</v>
      </c>
      <c r="C413">
        <f t="shared" si="200"/>
        <v>3</v>
      </c>
      <c r="D413">
        <f>D412+1</f>
        <v>408</v>
      </c>
      <c r="E413" s="64">
        <v>9269</v>
      </c>
      <c r="F413" s="64">
        <v>7520</v>
      </c>
      <c r="G413" s="2">
        <v>0.8</v>
      </c>
      <c r="H413" s="63">
        <v>220.7</v>
      </c>
      <c r="J413" s="32">
        <f t="shared" si="212"/>
        <v>1.0380781722477321</v>
      </c>
      <c r="K413" s="32">
        <f t="shared" si="213"/>
        <v>1.0019986675549633</v>
      </c>
      <c r="L413" s="104">
        <v>2.79</v>
      </c>
      <c r="M413" s="104">
        <v>4.05</v>
      </c>
      <c r="N413" s="104">
        <v>4.5</v>
      </c>
      <c r="P413" s="104">
        <v>0</v>
      </c>
      <c r="Q413" s="104">
        <v>1</v>
      </c>
      <c r="R413" s="104">
        <v>0.85</v>
      </c>
      <c r="T413" s="104">
        <v>0</v>
      </c>
      <c r="U413" s="104">
        <v>0.77</v>
      </c>
      <c r="V413" s="104">
        <v>0.8</v>
      </c>
      <c r="X413" s="104">
        <f t="shared" si="208"/>
        <v>0</v>
      </c>
      <c r="Y413" s="104">
        <f t="shared" si="208"/>
        <v>0.88500000000000001</v>
      </c>
      <c r="Z413" s="104">
        <f t="shared" si="208"/>
        <v>0.82499999999999996</v>
      </c>
      <c r="AB413" s="104">
        <f t="shared" si="209"/>
        <v>2.79</v>
      </c>
      <c r="AC413" s="104">
        <f t="shared" si="209"/>
        <v>3.165</v>
      </c>
      <c r="AD413" s="104">
        <f t="shared" si="209"/>
        <v>3.6749999999999998</v>
      </c>
      <c r="AF413" s="63">
        <f t="shared" si="210"/>
        <v>4.2900000000000001E-2</v>
      </c>
      <c r="AG413" s="63">
        <f t="shared" si="210"/>
        <v>4.6649999999999997E-2</v>
      </c>
      <c r="AH413" s="63">
        <f t="shared" si="210"/>
        <v>5.1749999999999997E-2</v>
      </c>
      <c r="AJ413" s="63">
        <f t="shared" si="211"/>
        <v>3.5065748777713956E-3</v>
      </c>
      <c r="AK413" s="63">
        <f t="shared" si="211"/>
        <v>3.8067764001290527E-3</v>
      </c>
      <c r="AL413" s="63">
        <f t="shared" si="211"/>
        <v>4.2134721084317039E-3</v>
      </c>
      <c r="AN413" s="106" t="str">
        <f t="shared" ca="1" si="220"/>
        <v/>
      </c>
      <c r="AP413" s="106" t="str">
        <f t="shared" ca="1" si="221"/>
        <v/>
      </c>
      <c r="AR413" t="str">
        <f t="shared" si="201"/>
        <v>20103</v>
      </c>
      <c r="AS413">
        <f t="shared" si="214"/>
        <v>408</v>
      </c>
      <c r="AT413">
        <f t="shared" ca="1" si="202"/>
        <v>9269</v>
      </c>
      <c r="AU413">
        <f t="shared" ca="1" si="203"/>
        <v>7520</v>
      </c>
      <c r="AV413">
        <f t="shared" ca="1" si="204"/>
        <v>0.8</v>
      </c>
      <c r="AW413">
        <f t="shared" ca="1" si="205"/>
        <v>220.7</v>
      </c>
      <c r="BC413">
        <f t="shared" si="180"/>
        <v>413</v>
      </c>
      <c r="BD413">
        <f t="shared" si="181"/>
        <v>413</v>
      </c>
      <c r="BE413">
        <f t="shared" si="182"/>
        <v>413</v>
      </c>
      <c r="BF413">
        <f t="shared" si="188"/>
        <v>413</v>
      </c>
      <c r="BG413" t="str">
        <f t="shared" si="183"/>
        <v>$H$560</v>
      </c>
      <c r="BH413">
        <f t="shared" ca="1" si="218"/>
        <v>340</v>
      </c>
      <c r="BI413" t="str">
        <f t="shared" si="184"/>
        <v>$H$407</v>
      </c>
      <c r="BJ413">
        <f t="shared" ca="1" si="219"/>
        <v>215.3</v>
      </c>
      <c r="BK413">
        <f>ROW()</f>
        <v>413</v>
      </c>
      <c r="BL413">
        <f t="shared" si="167"/>
        <v>0</v>
      </c>
      <c r="BM413" t="b">
        <f t="shared" si="185"/>
        <v>1</v>
      </c>
      <c r="BN413">
        <f t="shared" ca="1" si="197"/>
        <v>340</v>
      </c>
      <c r="BO413">
        <f t="shared" si="186"/>
        <v>220.7</v>
      </c>
    </row>
    <row r="414" spans="1:67" x14ac:dyDescent="0.25">
      <c r="A414" t="str">
        <f t="shared" ref="A414:A477" si="222">B414&amp;C414</f>
        <v>20104</v>
      </c>
      <c r="B414">
        <f t="shared" ref="B414:B477" si="223">ROUNDDOWN((D414+2)/12,0)+1976</f>
        <v>2010</v>
      </c>
      <c r="C414">
        <f t="shared" ref="C414:C477" si="224">MOD(D414+2,12)+1</f>
        <v>4</v>
      </c>
      <c r="D414">
        <f t="shared" ref="D414:D477" si="225">D413+1</f>
        <v>409</v>
      </c>
      <c r="E414" s="64">
        <v>9045</v>
      </c>
      <c r="F414" s="64">
        <v>7533</v>
      </c>
      <c r="G414" s="2">
        <v>0.8</v>
      </c>
      <c r="H414" s="63">
        <v>222.8</v>
      </c>
      <c r="J414" s="32">
        <f t="shared" si="212"/>
        <v>0.97583342323875288</v>
      </c>
      <c r="K414" s="32">
        <f t="shared" si="213"/>
        <v>1.0017287234042553</v>
      </c>
      <c r="L414" s="104">
        <v>2.73</v>
      </c>
      <c r="M414" s="104">
        <v>3.94</v>
      </c>
      <c r="N414" s="104">
        <v>4.3499999999999996</v>
      </c>
      <c r="P414" s="104">
        <v>0</v>
      </c>
      <c r="Q414" s="104">
        <v>0.77</v>
      </c>
      <c r="R414" s="104">
        <v>0.66</v>
      </c>
      <c r="T414" s="104">
        <v>0</v>
      </c>
      <c r="U414" s="104">
        <v>0.55000000000000004</v>
      </c>
      <c r="V414" s="104">
        <v>0.62</v>
      </c>
      <c r="X414" s="104">
        <f t="shared" si="208"/>
        <v>0</v>
      </c>
      <c r="Y414" s="104">
        <f t="shared" si="208"/>
        <v>0.66</v>
      </c>
      <c r="Z414" s="104">
        <f t="shared" si="208"/>
        <v>0.64</v>
      </c>
      <c r="AB414" s="104">
        <f t="shared" si="209"/>
        <v>2.73</v>
      </c>
      <c r="AC414" s="104">
        <f t="shared" si="209"/>
        <v>3.28</v>
      </c>
      <c r="AD414" s="104">
        <f t="shared" si="209"/>
        <v>3.7099999999999995</v>
      </c>
      <c r="AF414" s="63">
        <f t="shared" si="210"/>
        <v>4.2300000000000004E-2</v>
      </c>
      <c r="AG414" s="63">
        <f t="shared" si="210"/>
        <v>4.7799999999999995E-2</v>
      </c>
      <c r="AH414" s="63">
        <f t="shared" si="210"/>
        <v>5.2099999999999994E-2</v>
      </c>
      <c r="AJ414" s="63">
        <f t="shared" si="211"/>
        <v>3.4584508349766452E-3</v>
      </c>
      <c r="AK414" s="63">
        <f t="shared" si="211"/>
        <v>3.8986406707826049E-3</v>
      </c>
      <c r="AL414" s="63">
        <f t="shared" si="211"/>
        <v>4.2413162664582948E-3</v>
      </c>
      <c r="AN414" s="106" t="str">
        <f t="shared" ca="1" si="220"/>
        <v/>
      </c>
      <c r="AP414" s="106" t="str">
        <f t="shared" ca="1" si="221"/>
        <v/>
      </c>
      <c r="AR414" t="str">
        <f t="shared" si="201"/>
        <v>20104</v>
      </c>
      <c r="AS414">
        <f t="shared" si="214"/>
        <v>409</v>
      </c>
      <c r="AT414">
        <f t="shared" ca="1" si="202"/>
        <v>9045</v>
      </c>
      <c r="AU414">
        <f t="shared" ca="1" si="203"/>
        <v>7533</v>
      </c>
      <c r="AV414">
        <f t="shared" ca="1" si="204"/>
        <v>0.8</v>
      </c>
      <c r="AW414">
        <f t="shared" ca="1" si="205"/>
        <v>222.8</v>
      </c>
      <c r="BC414">
        <f t="shared" si="180"/>
        <v>414</v>
      </c>
      <c r="BD414">
        <f t="shared" si="181"/>
        <v>414</v>
      </c>
      <c r="BE414">
        <f t="shared" si="182"/>
        <v>414</v>
      </c>
      <c r="BF414">
        <f t="shared" si="188"/>
        <v>414</v>
      </c>
      <c r="BG414" t="str">
        <f t="shared" si="183"/>
        <v>$H$560</v>
      </c>
      <c r="BH414">
        <f t="shared" ca="1" si="218"/>
        <v>340</v>
      </c>
      <c r="BI414" t="str">
        <f t="shared" si="184"/>
        <v>$H$408</v>
      </c>
      <c r="BJ414">
        <f t="shared" ca="1" si="219"/>
        <v>216</v>
      </c>
      <c r="BK414">
        <f>ROW()</f>
        <v>414</v>
      </c>
      <c r="BL414">
        <f t="shared" si="167"/>
        <v>0</v>
      </c>
      <c r="BM414" t="b">
        <f t="shared" si="185"/>
        <v>1</v>
      </c>
      <c r="BN414">
        <f t="shared" ca="1" si="197"/>
        <v>340</v>
      </c>
      <c r="BO414">
        <f t="shared" si="186"/>
        <v>222.8</v>
      </c>
    </row>
    <row r="415" spans="1:67" x14ac:dyDescent="0.25">
      <c r="A415" t="str">
        <f t="shared" si="222"/>
        <v>20105</v>
      </c>
      <c r="B415">
        <f t="shared" si="223"/>
        <v>2010</v>
      </c>
      <c r="C415">
        <f t="shared" si="224"/>
        <v>5</v>
      </c>
      <c r="D415">
        <f t="shared" si="225"/>
        <v>410</v>
      </c>
      <c r="E415" s="64">
        <v>9000</v>
      </c>
      <c r="F415" s="64">
        <v>7548</v>
      </c>
      <c r="G415" s="2">
        <v>0.8</v>
      </c>
      <c r="H415" s="63">
        <v>223.6</v>
      </c>
      <c r="J415" s="32">
        <f t="shared" si="212"/>
        <v>0.99502487562189057</v>
      </c>
      <c r="K415" s="32">
        <f t="shared" si="213"/>
        <v>1.0019912385503784</v>
      </c>
      <c r="L415" s="104">
        <v>2.64</v>
      </c>
      <c r="M415" s="104">
        <v>3.81</v>
      </c>
      <c r="N415" s="104">
        <v>4.2300000000000004</v>
      </c>
      <c r="P415" s="104">
        <v>0</v>
      </c>
      <c r="Q415" s="104">
        <v>0.7</v>
      </c>
      <c r="R415" s="104">
        <v>0.74</v>
      </c>
      <c r="T415" s="104">
        <v>0</v>
      </c>
      <c r="U415" s="104">
        <v>0.48</v>
      </c>
      <c r="V415" s="104">
        <v>0.7</v>
      </c>
      <c r="X415" s="104">
        <f t="shared" si="208"/>
        <v>0</v>
      </c>
      <c r="Y415" s="104">
        <f t="shared" si="208"/>
        <v>0.59</v>
      </c>
      <c r="Z415" s="104">
        <f t="shared" si="208"/>
        <v>0.72</v>
      </c>
      <c r="AB415" s="104">
        <f t="shared" si="209"/>
        <v>2.64</v>
      </c>
      <c r="AC415" s="104">
        <f t="shared" si="209"/>
        <v>3.22</v>
      </c>
      <c r="AD415" s="104">
        <f t="shared" si="209"/>
        <v>3.5100000000000007</v>
      </c>
      <c r="AF415" s="63">
        <f t="shared" si="210"/>
        <v>4.1400000000000006E-2</v>
      </c>
      <c r="AG415" s="63">
        <f t="shared" si="210"/>
        <v>4.7200000000000006E-2</v>
      </c>
      <c r="AH415" s="63">
        <f t="shared" si="210"/>
        <v>5.0100000000000006E-2</v>
      </c>
      <c r="AJ415" s="63">
        <f t="shared" si="211"/>
        <v>3.3862171355991677E-3</v>
      </c>
      <c r="AK415" s="63">
        <f t="shared" si="211"/>
        <v>3.8507230235700352E-3</v>
      </c>
      <c r="AL415" s="63">
        <f t="shared" si="211"/>
        <v>4.0820922780753222E-3</v>
      </c>
      <c r="AN415" s="106" t="str">
        <f t="shared" ca="1" si="220"/>
        <v/>
      </c>
      <c r="AP415" s="106" t="str">
        <f t="shared" ca="1" si="221"/>
        <v/>
      </c>
      <c r="AR415" t="str">
        <f t="shared" si="201"/>
        <v>20105</v>
      </c>
      <c r="AS415">
        <f t="shared" si="214"/>
        <v>410</v>
      </c>
      <c r="AT415">
        <f t="shared" ca="1" si="202"/>
        <v>9000</v>
      </c>
      <c r="AU415">
        <f t="shared" ca="1" si="203"/>
        <v>7548</v>
      </c>
      <c r="AV415">
        <f t="shared" ca="1" si="204"/>
        <v>0.8</v>
      </c>
      <c r="AW415">
        <f t="shared" ca="1" si="205"/>
        <v>223.6</v>
      </c>
      <c r="BC415">
        <f t="shared" si="180"/>
        <v>415</v>
      </c>
      <c r="BD415">
        <f t="shared" si="181"/>
        <v>415</v>
      </c>
      <c r="BE415">
        <f t="shared" si="182"/>
        <v>415</v>
      </c>
      <c r="BF415">
        <f t="shared" si="188"/>
        <v>415</v>
      </c>
      <c r="BG415" t="str">
        <f t="shared" si="183"/>
        <v>$H$560</v>
      </c>
      <c r="BH415">
        <f t="shared" ca="1" si="218"/>
        <v>340</v>
      </c>
      <c r="BI415" t="str">
        <f t="shared" si="184"/>
        <v>$H$409</v>
      </c>
      <c r="BJ415">
        <f t="shared" ca="1" si="219"/>
        <v>216.6</v>
      </c>
      <c r="BK415">
        <f>ROW()</f>
        <v>415</v>
      </c>
      <c r="BL415">
        <f t="shared" si="167"/>
        <v>0</v>
      </c>
      <c r="BM415" t="b">
        <f t="shared" si="185"/>
        <v>1</v>
      </c>
      <c r="BN415">
        <f t="shared" ca="1" si="197"/>
        <v>340</v>
      </c>
      <c r="BO415">
        <f t="shared" si="186"/>
        <v>223.6</v>
      </c>
    </row>
    <row r="416" spans="1:67" x14ac:dyDescent="0.25">
      <c r="A416" t="str">
        <f t="shared" si="222"/>
        <v>20106</v>
      </c>
      <c r="B416">
        <f t="shared" si="223"/>
        <v>2010</v>
      </c>
      <c r="C416">
        <f t="shared" si="224"/>
        <v>6</v>
      </c>
      <c r="D416">
        <f t="shared" si="225"/>
        <v>411</v>
      </c>
      <c r="E416" s="64">
        <v>9032</v>
      </c>
      <c r="F416" s="64">
        <v>7561</v>
      </c>
      <c r="G416" s="2">
        <v>0.8</v>
      </c>
      <c r="H416" s="63">
        <v>224.1</v>
      </c>
      <c r="J416" s="32">
        <f t="shared" si="212"/>
        <v>1.0035555555555555</v>
      </c>
      <c r="K416" s="32">
        <f t="shared" si="213"/>
        <v>1.0017223105458399</v>
      </c>
      <c r="L416" s="104">
        <v>2.37</v>
      </c>
      <c r="M416" s="104">
        <v>3.56</v>
      </c>
      <c r="N416" s="104">
        <v>4.05</v>
      </c>
      <c r="P416" s="104">
        <v>0</v>
      </c>
      <c r="Q416" s="104">
        <v>0.79</v>
      </c>
      <c r="R416" s="104">
        <v>0.78</v>
      </c>
      <c r="T416" s="104">
        <v>0</v>
      </c>
      <c r="U416" s="104">
        <v>0.56999999999999995</v>
      </c>
      <c r="V416" s="104">
        <v>0.73</v>
      </c>
      <c r="X416" s="104">
        <f t="shared" si="208"/>
        <v>0</v>
      </c>
      <c r="Y416" s="104">
        <f t="shared" si="208"/>
        <v>0.67999999999999994</v>
      </c>
      <c r="Z416" s="104">
        <f t="shared" si="208"/>
        <v>0.755</v>
      </c>
      <c r="AB416" s="104">
        <f t="shared" si="209"/>
        <v>2.37</v>
      </c>
      <c r="AC416" s="104">
        <f t="shared" si="209"/>
        <v>2.88</v>
      </c>
      <c r="AD416" s="104">
        <f t="shared" si="209"/>
        <v>3.2949999999999999</v>
      </c>
      <c r="AF416" s="63">
        <f t="shared" si="210"/>
        <v>3.8699999999999998E-2</v>
      </c>
      <c r="AG416" s="63">
        <f t="shared" si="210"/>
        <v>4.3799999999999999E-2</v>
      </c>
      <c r="AH416" s="63">
        <f t="shared" si="210"/>
        <v>4.795E-2</v>
      </c>
      <c r="AJ416" s="63">
        <f t="shared" si="211"/>
        <v>3.1691721789193217E-3</v>
      </c>
      <c r="AK416" s="63">
        <f t="shared" si="211"/>
        <v>3.5787133767835044E-3</v>
      </c>
      <c r="AL416" s="63">
        <f t="shared" si="211"/>
        <v>3.9106161524731231E-3</v>
      </c>
      <c r="AN416" s="106" t="str">
        <f t="shared" ca="1" si="220"/>
        <v/>
      </c>
      <c r="AP416" s="106" t="str">
        <f t="shared" ca="1" si="221"/>
        <v/>
      </c>
      <c r="AR416" t="str">
        <f t="shared" si="201"/>
        <v>20106</v>
      </c>
      <c r="AS416">
        <f t="shared" si="214"/>
        <v>411</v>
      </c>
      <c r="AT416">
        <f t="shared" ca="1" si="202"/>
        <v>9032</v>
      </c>
      <c r="AU416">
        <f t="shared" ca="1" si="203"/>
        <v>7561</v>
      </c>
      <c r="AV416">
        <f t="shared" ca="1" si="204"/>
        <v>0.8</v>
      </c>
      <c r="AW416">
        <f t="shared" ca="1" si="205"/>
        <v>224.1</v>
      </c>
      <c r="BC416">
        <f t="shared" si="180"/>
        <v>416</v>
      </c>
      <c r="BD416">
        <f t="shared" si="181"/>
        <v>416</v>
      </c>
      <c r="BE416">
        <f t="shared" si="182"/>
        <v>416</v>
      </c>
      <c r="BF416">
        <f t="shared" si="188"/>
        <v>416</v>
      </c>
      <c r="BG416" t="str">
        <f t="shared" si="183"/>
        <v>$H$560</v>
      </c>
      <c r="BH416">
        <f t="shared" ca="1" si="218"/>
        <v>340</v>
      </c>
      <c r="BI416" t="str">
        <f t="shared" si="184"/>
        <v>$H$410</v>
      </c>
      <c r="BJ416">
        <f t="shared" ca="1" si="219"/>
        <v>218</v>
      </c>
      <c r="BK416">
        <f>ROW()</f>
        <v>416</v>
      </c>
      <c r="BL416">
        <f t="shared" si="167"/>
        <v>0</v>
      </c>
      <c r="BM416" t="b">
        <f t="shared" si="185"/>
        <v>1</v>
      </c>
      <c r="BN416">
        <f t="shared" ca="1" si="197"/>
        <v>340</v>
      </c>
      <c r="BO416">
        <f t="shared" si="186"/>
        <v>224.1</v>
      </c>
    </row>
    <row r="417" spans="1:67" x14ac:dyDescent="0.25">
      <c r="A417" t="str">
        <f t="shared" si="222"/>
        <v>20107</v>
      </c>
      <c r="B417">
        <f t="shared" si="223"/>
        <v>2010</v>
      </c>
      <c r="C417">
        <f t="shared" si="224"/>
        <v>7</v>
      </c>
      <c r="D417">
        <f t="shared" si="225"/>
        <v>412</v>
      </c>
      <c r="E417" s="64">
        <v>9051</v>
      </c>
      <c r="F417" s="64">
        <v>7576</v>
      </c>
      <c r="G417" s="2">
        <v>0.8</v>
      </c>
      <c r="H417" s="63">
        <v>223.6</v>
      </c>
      <c r="J417" s="32">
        <f t="shared" si="212"/>
        <v>1.0021036315323295</v>
      </c>
      <c r="K417" s="32">
        <f t="shared" si="213"/>
        <v>1.0019838645681789</v>
      </c>
      <c r="L417" s="104">
        <v>2.15</v>
      </c>
      <c r="M417" s="104">
        <v>3.32</v>
      </c>
      <c r="N417" s="104">
        <v>3.84</v>
      </c>
      <c r="P417" s="104">
        <v>0</v>
      </c>
      <c r="Q417" s="104">
        <v>0.66</v>
      </c>
      <c r="R417" s="104">
        <v>0.72</v>
      </c>
      <c r="T417" s="104">
        <v>0</v>
      </c>
      <c r="U417" s="104">
        <v>0.43</v>
      </c>
      <c r="V417" s="104">
        <v>0.68</v>
      </c>
      <c r="X417" s="104">
        <f t="shared" si="208"/>
        <v>0</v>
      </c>
      <c r="Y417" s="104">
        <f t="shared" si="208"/>
        <v>0.54500000000000004</v>
      </c>
      <c r="Z417" s="104">
        <f t="shared" si="208"/>
        <v>0.7</v>
      </c>
      <c r="AB417" s="104">
        <f t="shared" si="209"/>
        <v>2.15</v>
      </c>
      <c r="AC417" s="104">
        <f t="shared" si="209"/>
        <v>2.7749999999999999</v>
      </c>
      <c r="AD417" s="104">
        <f t="shared" si="209"/>
        <v>3.1399999999999997</v>
      </c>
      <c r="AF417" s="63">
        <f t="shared" si="210"/>
        <v>3.6499999999999998E-2</v>
      </c>
      <c r="AG417" s="63">
        <f t="shared" si="210"/>
        <v>4.2750000000000003E-2</v>
      </c>
      <c r="AH417" s="63">
        <f t="shared" si="210"/>
        <v>4.6399999999999997E-2</v>
      </c>
      <c r="AJ417" s="63">
        <f t="shared" si="211"/>
        <v>2.9919380133611728E-3</v>
      </c>
      <c r="AK417" s="63">
        <f t="shared" si="211"/>
        <v>3.4945462468616295E-3</v>
      </c>
      <c r="AL417" s="63">
        <f t="shared" si="211"/>
        <v>3.7867936638156241E-3</v>
      </c>
      <c r="AN417" s="106" t="str">
        <f t="shared" ca="1" si="220"/>
        <v/>
      </c>
      <c r="AP417" s="106" t="str">
        <f t="shared" ca="1" si="221"/>
        <v/>
      </c>
      <c r="AR417" t="str">
        <f t="shared" si="201"/>
        <v>20107</v>
      </c>
      <c r="AS417">
        <f t="shared" si="214"/>
        <v>412</v>
      </c>
      <c r="AT417">
        <f t="shared" ca="1" si="202"/>
        <v>9051</v>
      </c>
      <c r="AU417">
        <f t="shared" ca="1" si="203"/>
        <v>7576</v>
      </c>
      <c r="AV417">
        <f t="shared" ca="1" si="204"/>
        <v>0.8</v>
      </c>
      <c r="AW417">
        <f t="shared" ca="1" si="205"/>
        <v>223.6</v>
      </c>
      <c r="BC417">
        <f t="shared" si="180"/>
        <v>417</v>
      </c>
      <c r="BD417">
        <f t="shared" si="181"/>
        <v>417</v>
      </c>
      <c r="BE417">
        <f t="shared" si="182"/>
        <v>417</v>
      </c>
      <c r="BF417">
        <f t="shared" si="188"/>
        <v>417</v>
      </c>
      <c r="BG417" t="str">
        <f t="shared" si="183"/>
        <v>$H$560</v>
      </c>
      <c r="BH417">
        <f t="shared" ca="1" si="218"/>
        <v>340</v>
      </c>
      <c r="BI417" t="str">
        <f t="shared" si="184"/>
        <v>$H$411</v>
      </c>
      <c r="BJ417">
        <f t="shared" ca="1" si="219"/>
        <v>217.9</v>
      </c>
      <c r="BK417">
        <f>ROW()</f>
        <v>417</v>
      </c>
      <c r="BL417">
        <f t="shared" si="167"/>
        <v>0</v>
      </c>
      <c r="BM417" t="b">
        <f t="shared" si="185"/>
        <v>1</v>
      </c>
      <c r="BN417">
        <f t="shared" ca="1" si="197"/>
        <v>340</v>
      </c>
      <c r="BO417">
        <f t="shared" si="186"/>
        <v>223.6</v>
      </c>
    </row>
    <row r="418" spans="1:67" x14ac:dyDescent="0.25">
      <c r="A418" t="str">
        <f t="shared" si="222"/>
        <v>20108</v>
      </c>
      <c r="B418">
        <f t="shared" si="223"/>
        <v>2010</v>
      </c>
      <c r="C418">
        <f t="shared" si="224"/>
        <v>8</v>
      </c>
      <c r="D418">
        <f t="shared" si="225"/>
        <v>413</v>
      </c>
      <c r="E418" s="64">
        <v>9103</v>
      </c>
      <c r="F418" s="64">
        <v>7590</v>
      </c>
      <c r="G418" s="2">
        <v>0.8</v>
      </c>
      <c r="H418" s="63">
        <v>224.5</v>
      </c>
      <c r="J418" s="32">
        <f t="shared" si="212"/>
        <v>1.0057452215224838</v>
      </c>
      <c r="K418" s="32">
        <f t="shared" si="213"/>
        <v>1.0018479408658922</v>
      </c>
      <c r="L418" s="104">
        <v>2.2000000000000002</v>
      </c>
      <c r="M418" s="104">
        <v>3.38</v>
      </c>
      <c r="N418" s="104">
        <v>3.94</v>
      </c>
      <c r="P418" s="104">
        <v>-0.6</v>
      </c>
      <c r="Q418" s="104">
        <v>0.88</v>
      </c>
      <c r="R418" s="104">
        <v>0.88</v>
      </c>
      <c r="T418" s="104">
        <v>-1.82</v>
      </c>
      <c r="U418" s="104">
        <v>0.66</v>
      </c>
      <c r="V418" s="104">
        <v>0.84</v>
      </c>
      <c r="X418" s="104">
        <f t="shared" si="208"/>
        <v>-1.21</v>
      </c>
      <c r="Y418" s="104">
        <f t="shared" si="208"/>
        <v>0.77</v>
      </c>
      <c r="Z418" s="104">
        <f t="shared" si="208"/>
        <v>0.86</v>
      </c>
      <c r="AB418" s="104">
        <f t="shared" si="209"/>
        <v>3.41</v>
      </c>
      <c r="AC418" s="104">
        <f t="shared" si="209"/>
        <v>2.61</v>
      </c>
      <c r="AD418" s="104">
        <f t="shared" si="209"/>
        <v>3.08</v>
      </c>
      <c r="AF418" s="63">
        <f t="shared" si="210"/>
        <v>4.9100000000000005E-2</v>
      </c>
      <c r="AG418" s="63">
        <f t="shared" si="210"/>
        <v>4.1099999999999998E-2</v>
      </c>
      <c r="AH418" s="63">
        <f t="shared" si="210"/>
        <v>4.58E-2</v>
      </c>
      <c r="AJ418" s="63">
        <f t="shared" si="211"/>
        <v>4.002376012389508E-3</v>
      </c>
      <c r="AK418" s="63">
        <f t="shared" si="211"/>
        <v>3.3621265190633132E-3</v>
      </c>
      <c r="AL418" s="63">
        <f t="shared" si="211"/>
        <v>3.7388172355212745E-3</v>
      </c>
      <c r="AN418" s="106" t="str">
        <f t="shared" ca="1" si="220"/>
        <v/>
      </c>
      <c r="AP418" s="106" t="str">
        <f t="shared" ca="1" si="221"/>
        <v/>
      </c>
      <c r="AR418" t="str">
        <f t="shared" si="201"/>
        <v>20108</v>
      </c>
      <c r="AS418">
        <f t="shared" si="214"/>
        <v>413</v>
      </c>
      <c r="AT418">
        <f t="shared" ca="1" si="202"/>
        <v>9103</v>
      </c>
      <c r="AU418">
        <f t="shared" ca="1" si="203"/>
        <v>7590</v>
      </c>
      <c r="AV418">
        <f t="shared" ca="1" si="204"/>
        <v>0.8</v>
      </c>
      <c r="AW418">
        <f t="shared" ca="1" si="205"/>
        <v>224.5</v>
      </c>
      <c r="BC418">
        <f t="shared" si="180"/>
        <v>418</v>
      </c>
      <c r="BD418">
        <f t="shared" si="181"/>
        <v>418</v>
      </c>
      <c r="BE418">
        <f t="shared" si="182"/>
        <v>418</v>
      </c>
      <c r="BF418">
        <f t="shared" si="188"/>
        <v>418</v>
      </c>
      <c r="BG418" t="str">
        <f t="shared" si="183"/>
        <v>$H$560</v>
      </c>
      <c r="BH418">
        <f t="shared" ca="1" si="218"/>
        <v>340</v>
      </c>
      <c r="BI418" t="str">
        <f t="shared" si="184"/>
        <v>$H$412</v>
      </c>
      <c r="BJ418">
        <f t="shared" ca="1" si="219"/>
        <v>219.2</v>
      </c>
      <c r="BK418">
        <f>ROW()</f>
        <v>418</v>
      </c>
      <c r="BL418">
        <f t="shared" si="167"/>
        <v>0</v>
      </c>
      <c r="BM418" t="b">
        <f t="shared" si="185"/>
        <v>1</v>
      </c>
      <c r="BN418">
        <f t="shared" ca="1" si="197"/>
        <v>340</v>
      </c>
      <c r="BO418">
        <f t="shared" si="186"/>
        <v>224.5</v>
      </c>
    </row>
    <row r="419" spans="1:67" x14ac:dyDescent="0.25">
      <c r="A419" t="str">
        <f t="shared" si="222"/>
        <v>20109</v>
      </c>
      <c r="B419">
        <f t="shared" si="223"/>
        <v>2010</v>
      </c>
      <c r="C419">
        <f t="shared" si="224"/>
        <v>9</v>
      </c>
      <c r="D419">
        <f t="shared" si="225"/>
        <v>414</v>
      </c>
      <c r="E419" s="64">
        <v>9144</v>
      </c>
      <c r="F419" s="64">
        <v>7604</v>
      </c>
      <c r="G419" s="2">
        <v>0.8</v>
      </c>
      <c r="H419" s="63">
        <v>225.3</v>
      </c>
      <c r="J419" s="32">
        <f t="shared" si="212"/>
        <v>1.0045040096671427</v>
      </c>
      <c r="K419" s="32">
        <f t="shared" si="213"/>
        <v>1.0018445322793148</v>
      </c>
      <c r="L419" s="104">
        <v>1.86</v>
      </c>
      <c r="M419" s="104">
        <v>2.94</v>
      </c>
      <c r="N419" s="104">
        <v>3.51</v>
      </c>
      <c r="P419" s="104">
        <v>-1.07</v>
      </c>
      <c r="Q419" s="104">
        <v>0.52</v>
      </c>
      <c r="R419" s="104">
        <v>0.66</v>
      </c>
      <c r="T419" s="104">
        <v>-1.97</v>
      </c>
      <c r="U419" s="104">
        <v>0.3</v>
      </c>
      <c r="V419" s="104">
        <v>0.62</v>
      </c>
      <c r="X419" s="104">
        <f t="shared" si="208"/>
        <v>-1.52</v>
      </c>
      <c r="Y419" s="104">
        <f t="shared" si="208"/>
        <v>0.41000000000000003</v>
      </c>
      <c r="Z419" s="104">
        <f t="shared" si="208"/>
        <v>0.64</v>
      </c>
      <c r="AB419" s="104">
        <f t="shared" si="209"/>
        <v>3.38</v>
      </c>
      <c r="AC419" s="104">
        <f t="shared" si="209"/>
        <v>2.5299999999999998</v>
      </c>
      <c r="AD419" s="104">
        <f t="shared" si="209"/>
        <v>2.8699999999999997</v>
      </c>
      <c r="AF419" s="63">
        <f t="shared" si="210"/>
        <v>4.8799999999999996E-2</v>
      </c>
      <c r="AG419" s="63">
        <f t="shared" si="210"/>
        <v>4.0299999999999996E-2</v>
      </c>
      <c r="AH419" s="63">
        <f t="shared" si="210"/>
        <v>4.3699999999999989E-2</v>
      </c>
      <c r="AJ419" s="63">
        <f t="shared" si="211"/>
        <v>3.9784475501516425E-3</v>
      </c>
      <c r="AK419" s="63">
        <f t="shared" si="211"/>
        <v>3.2978537514263273E-3</v>
      </c>
      <c r="AL419" s="63">
        <f t="shared" si="211"/>
        <v>3.5707008042658028E-3</v>
      </c>
      <c r="AN419" s="106" t="str">
        <f t="shared" ca="1" si="220"/>
        <v/>
      </c>
      <c r="AP419" s="106" t="str">
        <f t="shared" ca="1" si="221"/>
        <v/>
      </c>
      <c r="AR419" t="str">
        <f t="shared" si="201"/>
        <v>20109</v>
      </c>
      <c r="AS419">
        <f t="shared" si="214"/>
        <v>414</v>
      </c>
      <c r="AT419">
        <f t="shared" ca="1" si="202"/>
        <v>9144</v>
      </c>
      <c r="AU419">
        <f t="shared" ca="1" si="203"/>
        <v>7604</v>
      </c>
      <c r="AV419">
        <f t="shared" ca="1" si="204"/>
        <v>0.8</v>
      </c>
      <c r="AW419">
        <f t="shared" ca="1" si="205"/>
        <v>225.3</v>
      </c>
      <c r="BC419">
        <f t="shared" si="180"/>
        <v>419</v>
      </c>
      <c r="BD419">
        <f t="shared" si="181"/>
        <v>419</v>
      </c>
      <c r="BE419">
        <f t="shared" si="182"/>
        <v>419</v>
      </c>
      <c r="BF419">
        <f t="shared" si="188"/>
        <v>419</v>
      </c>
      <c r="BG419" t="str">
        <f t="shared" si="183"/>
        <v>$H$560</v>
      </c>
      <c r="BH419">
        <f t="shared" ca="1" si="218"/>
        <v>340</v>
      </c>
      <c r="BI419" t="str">
        <f t="shared" si="184"/>
        <v>$H$413</v>
      </c>
      <c r="BJ419">
        <f t="shared" ca="1" si="219"/>
        <v>220.7</v>
      </c>
      <c r="BK419">
        <f>ROW()</f>
        <v>419</v>
      </c>
      <c r="BL419">
        <f t="shared" si="167"/>
        <v>0</v>
      </c>
      <c r="BM419" t="b">
        <f t="shared" si="185"/>
        <v>1</v>
      </c>
      <c r="BN419">
        <f t="shared" ca="1" si="197"/>
        <v>340</v>
      </c>
      <c r="BO419">
        <f t="shared" si="186"/>
        <v>225.3</v>
      </c>
    </row>
    <row r="420" spans="1:67" x14ac:dyDescent="0.25">
      <c r="A420" t="str">
        <f t="shared" si="222"/>
        <v>201010</v>
      </c>
      <c r="B420">
        <f t="shared" si="223"/>
        <v>2010</v>
      </c>
      <c r="C420">
        <f t="shared" si="224"/>
        <v>10</v>
      </c>
      <c r="D420">
        <f t="shared" si="225"/>
        <v>415</v>
      </c>
      <c r="E420" s="64">
        <v>9163</v>
      </c>
      <c r="F420" s="64">
        <v>7618</v>
      </c>
      <c r="G420" s="2">
        <v>0.8</v>
      </c>
      <c r="H420" s="63">
        <v>225.8</v>
      </c>
      <c r="J420" s="32">
        <f t="shared" si="212"/>
        <v>1.0020778652668416</v>
      </c>
      <c r="K420" s="32">
        <f t="shared" si="213"/>
        <v>1.001841136244082</v>
      </c>
      <c r="L420" s="104">
        <v>1.84</v>
      </c>
      <c r="M420" s="104">
        <v>2.94</v>
      </c>
      <c r="N420" s="104">
        <v>3.5</v>
      </c>
      <c r="P420" s="104">
        <v>-1.05</v>
      </c>
      <c r="Q420" s="104">
        <v>0.45</v>
      </c>
      <c r="R420" s="104">
        <v>0.59</v>
      </c>
      <c r="T420" s="104">
        <v>-1.98</v>
      </c>
      <c r="U420" s="104">
        <v>0.22</v>
      </c>
      <c r="V420" s="104">
        <v>0.55000000000000004</v>
      </c>
      <c r="X420" s="104">
        <f t="shared" si="208"/>
        <v>-1.5150000000000001</v>
      </c>
      <c r="Y420" s="104">
        <f t="shared" si="208"/>
        <v>0.33500000000000002</v>
      </c>
      <c r="Z420" s="104">
        <f t="shared" si="208"/>
        <v>0.57000000000000006</v>
      </c>
      <c r="AB420" s="104">
        <f t="shared" si="209"/>
        <v>3.3550000000000004</v>
      </c>
      <c r="AC420" s="104">
        <f t="shared" si="209"/>
        <v>2.605</v>
      </c>
      <c r="AD420" s="104">
        <f t="shared" si="209"/>
        <v>2.9299999999999997</v>
      </c>
      <c r="AF420" s="63">
        <f t="shared" si="210"/>
        <v>4.8550000000000003E-2</v>
      </c>
      <c r="AG420" s="63">
        <f t="shared" si="210"/>
        <v>4.1050000000000003E-2</v>
      </c>
      <c r="AH420" s="63">
        <f t="shared" si="210"/>
        <v>4.4299999999999999E-2</v>
      </c>
      <c r="AJ420" s="63">
        <f t="shared" si="211"/>
        <v>3.9585023717185752E-3</v>
      </c>
      <c r="AK420" s="63">
        <f t="shared" si="211"/>
        <v>3.3581107976581315E-3</v>
      </c>
      <c r="AL420" s="63">
        <f t="shared" si="211"/>
        <v>3.6187656874400176E-3</v>
      </c>
      <c r="AN420" s="106" t="str">
        <f t="shared" ca="1" si="220"/>
        <v/>
      </c>
      <c r="AP420" s="106" t="str">
        <f t="shared" ca="1" si="221"/>
        <v/>
      </c>
      <c r="AR420" t="str">
        <f t="shared" si="201"/>
        <v>201010</v>
      </c>
      <c r="AS420">
        <f t="shared" si="214"/>
        <v>415</v>
      </c>
      <c r="AT420">
        <f t="shared" ca="1" si="202"/>
        <v>9163</v>
      </c>
      <c r="AU420">
        <f t="shared" ca="1" si="203"/>
        <v>7618</v>
      </c>
      <c r="AV420">
        <f t="shared" ca="1" si="204"/>
        <v>0.8</v>
      </c>
      <c r="AW420">
        <f t="shared" ca="1" si="205"/>
        <v>225.8</v>
      </c>
      <c r="BC420">
        <f t="shared" si="180"/>
        <v>420</v>
      </c>
      <c r="BD420">
        <f t="shared" si="181"/>
        <v>420</v>
      </c>
      <c r="BE420">
        <f t="shared" si="182"/>
        <v>420</v>
      </c>
      <c r="BF420">
        <f t="shared" si="188"/>
        <v>420</v>
      </c>
      <c r="BG420" t="str">
        <f t="shared" si="183"/>
        <v>$H$560</v>
      </c>
      <c r="BH420">
        <f t="shared" ca="1" si="218"/>
        <v>340</v>
      </c>
      <c r="BI420" t="str">
        <f t="shared" si="184"/>
        <v>$H$414</v>
      </c>
      <c r="BJ420">
        <f t="shared" ca="1" si="219"/>
        <v>222.8</v>
      </c>
      <c r="BK420">
        <f>ROW()</f>
        <v>420</v>
      </c>
      <c r="BL420">
        <f t="shared" ref="BL420:BL483" si="226">BK420-BF420</f>
        <v>0</v>
      </c>
      <c r="BM420" t="b">
        <f t="shared" si="185"/>
        <v>1</v>
      </c>
      <c r="BN420">
        <f t="shared" ca="1" si="197"/>
        <v>340</v>
      </c>
      <c r="BO420">
        <f t="shared" si="186"/>
        <v>225.8</v>
      </c>
    </row>
    <row r="421" spans="1:67" x14ac:dyDescent="0.25">
      <c r="A421" t="str">
        <f t="shared" si="222"/>
        <v>201011</v>
      </c>
      <c r="B421">
        <f t="shared" si="223"/>
        <v>2010</v>
      </c>
      <c r="C421">
        <f t="shared" si="224"/>
        <v>11</v>
      </c>
      <c r="D421">
        <f t="shared" si="225"/>
        <v>416</v>
      </c>
      <c r="E421" s="64">
        <v>9184</v>
      </c>
      <c r="F421" s="64">
        <v>7632</v>
      </c>
      <c r="G421" s="2">
        <v>0.8</v>
      </c>
      <c r="H421" s="63">
        <v>226.8</v>
      </c>
      <c r="J421" s="32">
        <f t="shared" si="212"/>
        <v>1.0022918258212377</v>
      </c>
      <c r="K421" s="32">
        <f t="shared" si="213"/>
        <v>1.001837752690995</v>
      </c>
      <c r="L421" s="104">
        <v>1.9</v>
      </c>
      <c r="M421" s="104">
        <v>3.05</v>
      </c>
      <c r="N421" s="104">
        <v>3.67</v>
      </c>
      <c r="P421" s="104">
        <v>-1.1599999999999999</v>
      </c>
      <c r="Q421" s="104">
        <v>0.42</v>
      </c>
      <c r="R421" s="104">
        <v>0.73</v>
      </c>
      <c r="T421" s="104">
        <v>-2.11</v>
      </c>
      <c r="U421" s="104">
        <v>0.19</v>
      </c>
      <c r="V421" s="104">
        <v>0.69</v>
      </c>
      <c r="X421" s="104">
        <f t="shared" si="208"/>
        <v>-1.6349999999999998</v>
      </c>
      <c r="Y421" s="104">
        <f t="shared" si="208"/>
        <v>0.30499999999999999</v>
      </c>
      <c r="Z421" s="104">
        <f t="shared" si="208"/>
        <v>0.71</v>
      </c>
      <c r="AB421" s="104">
        <f t="shared" si="209"/>
        <v>3.5349999999999997</v>
      </c>
      <c r="AC421" s="104">
        <f t="shared" si="209"/>
        <v>2.7449999999999997</v>
      </c>
      <c r="AD421" s="104">
        <f t="shared" si="209"/>
        <v>2.96</v>
      </c>
      <c r="AF421" s="63">
        <f t="shared" si="210"/>
        <v>5.0349999999999999E-2</v>
      </c>
      <c r="AG421" s="63">
        <f t="shared" si="210"/>
        <v>4.2449999999999995E-2</v>
      </c>
      <c r="AH421" s="63">
        <f t="shared" si="210"/>
        <v>4.4600000000000001E-2</v>
      </c>
      <c r="AJ421" s="63">
        <f t="shared" si="211"/>
        <v>4.1020104713214156E-3</v>
      </c>
      <c r="AK421" s="63">
        <f t="shared" si="211"/>
        <v>3.4704842259019042E-3</v>
      </c>
      <c r="AL421" s="63">
        <f t="shared" si="211"/>
        <v>3.6427886369352347E-3</v>
      </c>
      <c r="AN421" s="106" t="str">
        <f t="shared" ca="1" si="220"/>
        <v/>
      </c>
      <c r="AP421" s="106" t="str">
        <f t="shared" ca="1" si="221"/>
        <v/>
      </c>
      <c r="AR421" t="str">
        <f t="shared" si="201"/>
        <v>201011</v>
      </c>
      <c r="AS421">
        <f t="shared" si="214"/>
        <v>416</v>
      </c>
      <c r="AT421">
        <f t="shared" ca="1" si="202"/>
        <v>9184</v>
      </c>
      <c r="AU421">
        <f t="shared" ca="1" si="203"/>
        <v>7632</v>
      </c>
      <c r="AV421">
        <f t="shared" ca="1" si="204"/>
        <v>0.8</v>
      </c>
      <c r="AW421">
        <f t="shared" ca="1" si="205"/>
        <v>226.8</v>
      </c>
      <c r="BC421">
        <f t="shared" si="180"/>
        <v>421</v>
      </c>
      <c r="BD421">
        <f t="shared" si="181"/>
        <v>421</v>
      </c>
      <c r="BE421">
        <f t="shared" si="182"/>
        <v>421</v>
      </c>
      <c r="BF421">
        <f t="shared" si="188"/>
        <v>421</v>
      </c>
      <c r="BG421" t="str">
        <f t="shared" si="183"/>
        <v>$H$560</v>
      </c>
      <c r="BH421">
        <f t="shared" ca="1" si="218"/>
        <v>340</v>
      </c>
      <c r="BI421" t="str">
        <f t="shared" si="184"/>
        <v>$H$415</v>
      </c>
      <c r="BJ421">
        <f t="shared" ca="1" si="219"/>
        <v>223.6</v>
      </c>
      <c r="BK421">
        <f>ROW()</f>
        <v>421</v>
      </c>
      <c r="BL421">
        <f t="shared" si="226"/>
        <v>0</v>
      </c>
      <c r="BM421" t="b">
        <f t="shared" si="185"/>
        <v>1</v>
      </c>
      <c r="BN421">
        <f t="shared" ca="1" si="197"/>
        <v>340</v>
      </c>
      <c r="BO421">
        <f t="shared" si="186"/>
        <v>226.8</v>
      </c>
    </row>
    <row r="422" spans="1:67" x14ac:dyDescent="0.25">
      <c r="A422" t="str">
        <f t="shared" si="222"/>
        <v>201012</v>
      </c>
      <c r="B422">
        <f t="shared" si="223"/>
        <v>2010</v>
      </c>
      <c r="C422">
        <f t="shared" si="224"/>
        <v>12</v>
      </c>
      <c r="D422">
        <f t="shared" si="225"/>
        <v>417</v>
      </c>
      <c r="E422" s="64">
        <v>9204</v>
      </c>
      <c r="F422" s="64">
        <v>7647</v>
      </c>
      <c r="G422" s="2">
        <v>0.8</v>
      </c>
      <c r="H422" s="63">
        <v>228.4</v>
      </c>
      <c r="J422" s="32">
        <f t="shared" si="212"/>
        <v>1.002177700348432</v>
      </c>
      <c r="K422" s="32">
        <f t="shared" si="213"/>
        <v>1.0019654088050314</v>
      </c>
      <c r="L422" s="104">
        <v>2.17</v>
      </c>
      <c r="M422" s="104">
        <v>3.39</v>
      </c>
      <c r="N422" s="104">
        <v>3.98</v>
      </c>
      <c r="P422" s="104">
        <v>-1.0900000000000001</v>
      </c>
      <c r="Q422" s="104">
        <v>0.67</v>
      </c>
      <c r="R422" s="104">
        <v>0.78</v>
      </c>
      <c r="T422" s="104">
        <v>-2.08</v>
      </c>
      <c r="U422" s="104">
        <v>0.44</v>
      </c>
      <c r="V422" s="104">
        <v>0.74</v>
      </c>
      <c r="X422" s="104">
        <f t="shared" si="208"/>
        <v>-1.585</v>
      </c>
      <c r="Y422" s="104">
        <f t="shared" si="208"/>
        <v>0.55500000000000005</v>
      </c>
      <c r="Z422" s="104">
        <f t="shared" si="208"/>
        <v>0.76</v>
      </c>
      <c r="AB422" s="104">
        <f t="shared" si="209"/>
        <v>3.7549999999999999</v>
      </c>
      <c r="AC422" s="104">
        <f t="shared" si="209"/>
        <v>2.835</v>
      </c>
      <c r="AD422" s="104">
        <f t="shared" si="209"/>
        <v>3.2199999999999998</v>
      </c>
      <c r="AF422" s="63">
        <f t="shared" si="210"/>
        <v>5.2549999999999999E-2</v>
      </c>
      <c r="AG422" s="63">
        <f t="shared" si="210"/>
        <v>4.335E-2</v>
      </c>
      <c r="AH422" s="63">
        <f t="shared" si="210"/>
        <v>4.7199999999999999E-2</v>
      </c>
      <c r="AJ422" s="63">
        <f t="shared" si="211"/>
        <v>4.2771034243600514E-3</v>
      </c>
      <c r="AK422" s="63">
        <f t="shared" si="211"/>
        <v>3.5426512574667779E-3</v>
      </c>
      <c r="AL422" s="63">
        <f t="shared" si="211"/>
        <v>3.8507230235700352E-3</v>
      </c>
      <c r="AN422" s="106" t="str">
        <f t="shared" ca="1" si="220"/>
        <v/>
      </c>
      <c r="AP422" s="106" t="str">
        <f t="shared" ca="1" si="221"/>
        <v/>
      </c>
      <c r="AR422" t="str">
        <f t="shared" si="201"/>
        <v>201012</v>
      </c>
      <c r="AS422">
        <f t="shared" si="214"/>
        <v>417</v>
      </c>
      <c r="AT422">
        <f t="shared" ca="1" si="202"/>
        <v>9204</v>
      </c>
      <c r="AU422">
        <f t="shared" ca="1" si="203"/>
        <v>7647</v>
      </c>
      <c r="AV422">
        <f t="shared" ca="1" si="204"/>
        <v>0.8</v>
      </c>
      <c r="AW422">
        <f t="shared" ca="1" si="205"/>
        <v>228.4</v>
      </c>
      <c r="BC422">
        <f t="shared" si="180"/>
        <v>422</v>
      </c>
      <c r="BD422">
        <f t="shared" si="181"/>
        <v>422</v>
      </c>
      <c r="BE422">
        <f t="shared" si="182"/>
        <v>422</v>
      </c>
      <c r="BF422">
        <f t="shared" si="188"/>
        <v>422</v>
      </c>
      <c r="BG422" t="str">
        <f t="shared" si="183"/>
        <v>$H$560</v>
      </c>
      <c r="BH422">
        <f t="shared" ca="1" si="218"/>
        <v>340</v>
      </c>
      <c r="BI422" t="str">
        <f t="shared" si="184"/>
        <v>$H$416</v>
      </c>
      <c r="BJ422">
        <f t="shared" ca="1" si="219"/>
        <v>224.1</v>
      </c>
      <c r="BK422">
        <f>ROW()</f>
        <v>422</v>
      </c>
      <c r="BL422">
        <f t="shared" si="226"/>
        <v>0</v>
      </c>
      <c r="BM422" t="b">
        <f t="shared" si="185"/>
        <v>1</v>
      </c>
      <c r="BN422">
        <f t="shared" ca="1" si="197"/>
        <v>340</v>
      </c>
      <c r="BO422">
        <f t="shared" si="186"/>
        <v>228.4</v>
      </c>
    </row>
    <row r="423" spans="1:67" x14ac:dyDescent="0.25">
      <c r="A423" t="str">
        <f t="shared" si="222"/>
        <v>20111</v>
      </c>
      <c r="B423">
        <f t="shared" si="223"/>
        <v>2011</v>
      </c>
      <c r="C423">
        <f t="shared" si="224"/>
        <v>1</v>
      </c>
      <c r="D423">
        <f t="shared" si="225"/>
        <v>418</v>
      </c>
      <c r="E423" s="64">
        <v>9144</v>
      </c>
      <c r="F423" s="64">
        <v>7661</v>
      </c>
      <c r="G423" s="2">
        <v>0.8</v>
      </c>
      <c r="H423" s="63">
        <v>229</v>
      </c>
      <c r="J423" s="32">
        <f t="shared" si="212"/>
        <v>0.99348109517601046</v>
      </c>
      <c r="K423" s="32">
        <f t="shared" si="213"/>
        <v>1.0018307833137179</v>
      </c>
      <c r="L423" s="104">
        <v>2.37</v>
      </c>
      <c r="M423" s="104">
        <v>3.52</v>
      </c>
      <c r="N423" s="104">
        <v>4.0199999999999996</v>
      </c>
      <c r="P423" s="104">
        <v>-1.1599999999999999</v>
      </c>
      <c r="Q423" s="104">
        <v>0.56000000000000005</v>
      </c>
      <c r="R423" s="104">
        <v>0.66</v>
      </c>
      <c r="T423" s="104">
        <v>-2.16</v>
      </c>
      <c r="U423" s="104">
        <v>0.33</v>
      </c>
      <c r="V423" s="104">
        <v>0.62</v>
      </c>
      <c r="X423" s="104">
        <f t="shared" si="208"/>
        <v>-1.6600000000000001</v>
      </c>
      <c r="Y423" s="104">
        <f t="shared" si="208"/>
        <v>0.44500000000000006</v>
      </c>
      <c r="Z423" s="104">
        <f t="shared" si="208"/>
        <v>0.64</v>
      </c>
      <c r="AB423" s="104">
        <f t="shared" si="209"/>
        <v>4.03</v>
      </c>
      <c r="AC423" s="104">
        <f t="shared" si="209"/>
        <v>3.0750000000000002</v>
      </c>
      <c r="AD423" s="104">
        <f t="shared" si="209"/>
        <v>3.3799999999999994</v>
      </c>
      <c r="AF423" s="63">
        <f t="shared" si="210"/>
        <v>5.5300000000000002E-2</v>
      </c>
      <c r="AG423" s="63">
        <f t="shared" si="210"/>
        <v>4.5749999999999999E-2</v>
      </c>
      <c r="AH423" s="63">
        <f t="shared" si="210"/>
        <v>4.8799999999999989E-2</v>
      </c>
      <c r="AJ423" s="63">
        <f t="shared" si="211"/>
        <v>4.4954984622596061E-3</v>
      </c>
      <c r="AK423" s="63">
        <f t="shared" si="211"/>
        <v>3.7348180609941828E-3</v>
      </c>
      <c r="AL423" s="63">
        <f t="shared" si="211"/>
        <v>3.9784475501516425E-3</v>
      </c>
      <c r="AN423" s="106" t="str">
        <f t="shared" ca="1" si="220"/>
        <v/>
      </c>
      <c r="AP423" s="106" t="str">
        <f t="shared" ca="1" si="221"/>
        <v/>
      </c>
      <c r="AR423" t="str">
        <f t="shared" si="201"/>
        <v>20111</v>
      </c>
      <c r="AS423">
        <f t="shared" si="214"/>
        <v>418</v>
      </c>
      <c r="AT423">
        <f t="shared" ca="1" si="202"/>
        <v>9144</v>
      </c>
      <c r="AU423">
        <f t="shared" ca="1" si="203"/>
        <v>7661</v>
      </c>
      <c r="AV423">
        <f t="shared" ca="1" si="204"/>
        <v>0.8</v>
      </c>
      <c r="AW423">
        <f t="shared" ref="AW423:AW454" ca="1" si="227">ROUND(IF(ROW()&lt;BF$2,H423,INDIRECT(ADDRESS(BF$2,H$3))*(INDIRECT(ADDRESS(BF$2,H$3))/INDIRECT(ADDRESS(BF423-$BJ$3,H$3)))^((ROW()-BF423)/$BJ$3)*((ROW()-BF423-1)&lt;$BM$3)),1)</f>
        <v>229</v>
      </c>
      <c r="BC423">
        <f t="shared" si="180"/>
        <v>423</v>
      </c>
      <c r="BD423">
        <f t="shared" si="181"/>
        <v>423</v>
      </c>
      <c r="BE423">
        <f t="shared" si="182"/>
        <v>423</v>
      </c>
      <c r="BF423">
        <f t="shared" si="188"/>
        <v>423</v>
      </c>
      <c r="BG423" t="str">
        <f t="shared" si="183"/>
        <v>$H$560</v>
      </c>
      <c r="BH423">
        <f t="shared" ca="1" si="218"/>
        <v>340</v>
      </c>
      <c r="BI423" t="str">
        <f t="shared" si="184"/>
        <v>$H$417</v>
      </c>
      <c r="BJ423">
        <f t="shared" ca="1" si="219"/>
        <v>223.6</v>
      </c>
      <c r="BK423">
        <f>ROW()</f>
        <v>423</v>
      </c>
      <c r="BL423">
        <f t="shared" si="226"/>
        <v>0</v>
      </c>
      <c r="BM423" t="b">
        <f t="shared" si="185"/>
        <v>1</v>
      </c>
      <c r="BN423">
        <f t="shared" ca="1" si="197"/>
        <v>340</v>
      </c>
      <c r="BO423">
        <f t="shared" si="186"/>
        <v>229</v>
      </c>
    </row>
    <row r="424" spans="1:67" x14ac:dyDescent="0.25">
      <c r="A424" t="str">
        <f t="shared" si="222"/>
        <v>20112</v>
      </c>
      <c r="B424">
        <f t="shared" si="223"/>
        <v>2011</v>
      </c>
      <c r="C424">
        <f t="shared" si="224"/>
        <v>2</v>
      </c>
      <c r="D424">
        <f t="shared" si="225"/>
        <v>419</v>
      </c>
      <c r="E424" s="64">
        <v>9043</v>
      </c>
      <c r="F424" s="64">
        <v>7674</v>
      </c>
      <c r="G424" s="2">
        <v>0.8</v>
      </c>
      <c r="H424" s="63">
        <v>231.3</v>
      </c>
      <c r="J424" s="32">
        <f t="shared" si="212"/>
        <v>0.98895450568678911</v>
      </c>
      <c r="K424" s="32">
        <f t="shared" si="213"/>
        <v>1.001696906409085</v>
      </c>
      <c r="L424" s="104">
        <v>2.67</v>
      </c>
      <c r="M424" s="104">
        <v>3.79</v>
      </c>
      <c r="N424" s="104">
        <v>4.25</v>
      </c>
      <c r="P424" s="104">
        <v>-1.06</v>
      </c>
      <c r="Q424" s="104">
        <v>0.68</v>
      </c>
      <c r="R424" s="104">
        <v>0.82</v>
      </c>
      <c r="T424" s="104">
        <v>-2.11</v>
      </c>
      <c r="U424" s="104">
        <v>0.45</v>
      </c>
      <c r="V424" s="104">
        <v>0.78</v>
      </c>
      <c r="X424" s="104">
        <f t="shared" si="208"/>
        <v>-1.585</v>
      </c>
      <c r="Y424" s="104">
        <f t="shared" si="208"/>
        <v>0.56500000000000006</v>
      </c>
      <c r="Z424" s="104">
        <f t="shared" si="208"/>
        <v>0.8</v>
      </c>
      <c r="AB424" s="104">
        <f t="shared" si="209"/>
        <v>4.2549999999999999</v>
      </c>
      <c r="AC424" s="104">
        <f t="shared" si="209"/>
        <v>3.2250000000000001</v>
      </c>
      <c r="AD424" s="104">
        <f t="shared" si="209"/>
        <v>3.45</v>
      </c>
      <c r="AF424" s="63">
        <f t="shared" si="210"/>
        <v>5.7549999999999997E-2</v>
      </c>
      <c r="AG424" s="63">
        <f t="shared" si="210"/>
        <v>4.7249999999999993E-2</v>
      </c>
      <c r="AH424" s="63">
        <f t="shared" si="210"/>
        <v>4.9500000000000002E-2</v>
      </c>
      <c r="AJ424" s="63">
        <f t="shared" si="211"/>
        <v>4.673797624259679E-3</v>
      </c>
      <c r="AK424" s="63">
        <f t="shared" si="211"/>
        <v>3.8547171219420751E-3</v>
      </c>
      <c r="AL424" s="63">
        <f t="shared" si="211"/>
        <v>4.0342708735832122E-3</v>
      </c>
      <c r="AN424" s="106" t="str">
        <f t="shared" ca="1" si="220"/>
        <v/>
      </c>
      <c r="AP424" s="106" t="str">
        <f t="shared" ca="1" si="221"/>
        <v/>
      </c>
      <c r="AR424" t="str">
        <f t="shared" si="201"/>
        <v>20112</v>
      </c>
      <c r="AS424">
        <f t="shared" si="214"/>
        <v>419</v>
      </c>
      <c r="AT424">
        <f t="shared" ca="1" si="202"/>
        <v>9043</v>
      </c>
      <c r="AU424">
        <f t="shared" ca="1" si="203"/>
        <v>7674</v>
      </c>
      <c r="AV424">
        <f t="shared" ca="1" si="204"/>
        <v>0.8</v>
      </c>
      <c r="AW424">
        <f t="shared" ca="1" si="227"/>
        <v>231.3</v>
      </c>
      <c r="BC424">
        <f t="shared" si="180"/>
        <v>424</v>
      </c>
      <c r="BD424">
        <f t="shared" si="181"/>
        <v>424</v>
      </c>
      <c r="BE424">
        <f t="shared" si="182"/>
        <v>424</v>
      </c>
      <c r="BF424">
        <f t="shared" si="188"/>
        <v>424</v>
      </c>
      <c r="BG424" t="str">
        <f t="shared" si="183"/>
        <v>$H$560</v>
      </c>
      <c r="BH424">
        <f t="shared" ca="1" si="218"/>
        <v>340</v>
      </c>
      <c r="BI424" t="str">
        <f t="shared" si="184"/>
        <v>$H$418</v>
      </c>
      <c r="BJ424">
        <f t="shared" ca="1" si="219"/>
        <v>224.5</v>
      </c>
      <c r="BK424">
        <f>ROW()</f>
        <v>424</v>
      </c>
      <c r="BL424">
        <f t="shared" si="226"/>
        <v>0</v>
      </c>
      <c r="BM424" t="b">
        <f t="shared" si="185"/>
        <v>1</v>
      </c>
      <c r="BN424">
        <f t="shared" ca="1" si="197"/>
        <v>340</v>
      </c>
      <c r="BO424">
        <f t="shared" si="186"/>
        <v>231.3</v>
      </c>
    </row>
    <row r="425" spans="1:67" x14ac:dyDescent="0.25">
      <c r="A425" t="str">
        <f t="shared" si="222"/>
        <v>20113</v>
      </c>
      <c r="B425">
        <f t="shared" si="223"/>
        <v>2011</v>
      </c>
      <c r="C425">
        <f t="shared" si="224"/>
        <v>3</v>
      </c>
      <c r="D425">
        <f t="shared" si="225"/>
        <v>420</v>
      </c>
      <c r="E425" s="64">
        <v>9567</v>
      </c>
      <c r="F425" s="64">
        <v>7689</v>
      </c>
      <c r="G425" s="2">
        <v>0.8</v>
      </c>
      <c r="H425" s="63">
        <v>232.5</v>
      </c>
      <c r="J425" s="32">
        <f t="shared" si="212"/>
        <v>1.057945372111025</v>
      </c>
      <c r="K425" s="32">
        <f t="shared" si="213"/>
        <v>1.0019546520719311</v>
      </c>
      <c r="L425" s="104">
        <v>2.64</v>
      </c>
      <c r="M425" s="104">
        <v>3.73</v>
      </c>
      <c r="N425" s="104">
        <v>4.17</v>
      </c>
      <c r="P425" s="104">
        <v>-1.34</v>
      </c>
      <c r="Q425" s="104">
        <v>0.53</v>
      </c>
      <c r="R425" s="104">
        <v>0.71</v>
      </c>
      <c r="T425" s="104">
        <v>-2.4300000000000002</v>
      </c>
      <c r="U425" s="104">
        <v>0.28999999999999998</v>
      </c>
      <c r="V425" s="104">
        <v>0.67</v>
      </c>
      <c r="X425" s="104">
        <f t="shared" si="208"/>
        <v>-1.8850000000000002</v>
      </c>
      <c r="Y425" s="104">
        <f t="shared" si="208"/>
        <v>0.41000000000000003</v>
      </c>
      <c r="Z425" s="104">
        <f t="shared" si="208"/>
        <v>0.69</v>
      </c>
      <c r="AB425" s="104">
        <f t="shared" si="209"/>
        <v>4.5250000000000004</v>
      </c>
      <c r="AC425" s="104">
        <f t="shared" si="209"/>
        <v>3.32</v>
      </c>
      <c r="AD425" s="104">
        <f t="shared" si="209"/>
        <v>3.48</v>
      </c>
      <c r="AF425" s="63">
        <f t="shared" si="210"/>
        <v>6.0250000000000005E-2</v>
      </c>
      <c r="AG425" s="63">
        <f t="shared" si="210"/>
        <v>4.82E-2</v>
      </c>
      <c r="AH425" s="63">
        <f t="shared" si="210"/>
        <v>4.9800000000000004E-2</v>
      </c>
      <c r="AJ425" s="63">
        <f t="shared" si="211"/>
        <v>4.8872981860834663E-3</v>
      </c>
      <c r="AK425" s="63">
        <f t="shared" si="211"/>
        <v>3.9305717973199261E-3</v>
      </c>
      <c r="AL425" s="63">
        <f t="shared" si="211"/>
        <v>4.0581847075893407E-3</v>
      </c>
      <c r="AN425" s="106" t="str">
        <f t="shared" ca="1" si="220"/>
        <v/>
      </c>
      <c r="AP425" s="106" t="str">
        <f t="shared" ca="1" si="221"/>
        <v/>
      </c>
      <c r="AR425" t="str">
        <f t="shared" si="201"/>
        <v>20113</v>
      </c>
      <c r="AS425">
        <f t="shared" si="214"/>
        <v>420</v>
      </c>
      <c r="AT425">
        <f t="shared" ca="1" si="202"/>
        <v>9567</v>
      </c>
      <c r="AU425">
        <f t="shared" ca="1" si="203"/>
        <v>7689</v>
      </c>
      <c r="AV425">
        <f t="shared" ca="1" si="204"/>
        <v>0.8</v>
      </c>
      <c r="AW425">
        <f t="shared" ca="1" si="227"/>
        <v>232.5</v>
      </c>
      <c r="BC425">
        <f t="shared" si="180"/>
        <v>425</v>
      </c>
      <c r="BD425">
        <f t="shared" si="181"/>
        <v>425</v>
      </c>
      <c r="BE425">
        <f t="shared" si="182"/>
        <v>425</v>
      </c>
      <c r="BF425">
        <f t="shared" si="188"/>
        <v>425</v>
      </c>
      <c r="BG425" t="str">
        <f t="shared" si="183"/>
        <v>$H$560</v>
      </c>
      <c r="BH425">
        <f t="shared" ca="1" si="218"/>
        <v>340</v>
      </c>
      <c r="BI425" t="str">
        <f t="shared" si="184"/>
        <v>$H$419</v>
      </c>
      <c r="BJ425">
        <f t="shared" ca="1" si="219"/>
        <v>225.3</v>
      </c>
      <c r="BK425">
        <f>ROW()</f>
        <v>425</v>
      </c>
      <c r="BL425">
        <f t="shared" si="226"/>
        <v>0</v>
      </c>
      <c r="BM425" t="b">
        <f t="shared" si="185"/>
        <v>1</v>
      </c>
      <c r="BN425">
        <f t="shared" ca="1" si="197"/>
        <v>340</v>
      </c>
      <c r="BO425">
        <f t="shared" si="186"/>
        <v>232.5</v>
      </c>
    </row>
    <row r="426" spans="1:67" x14ac:dyDescent="0.25">
      <c r="A426" t="str">
        <f t="shared" si="222"/>
        <v>20114</v>
      </c>
      <c r="B426">
        <f t="shared" si="223"/>
        <v>2011</v>
      </c>
      <c r="C426">
        <f t="shared" si="224"/>
        <v>4</v>
      </c>
      <c r="D426">
        <f t="shared" si="225"/>
        <v>421</v>
      </c>
      <c r="E426" s="64">
        <v>9285</v>
      </c>
      <c r="F426" s="64">
        <v>7703</v>
      </c>
      <c r="G426" s="2">
        <v>0.8</v>
      </c>
      <c r="H426" s="63">
        <v>234.4</v>
      </c>
      <c r="J426" s="32">
        <f t="shared" si="212"/>
        <v>0.97052367513327065</v>
      </c>
      <c r="K426" s="32">
        <f t="shared" si="213"/>
        <v>1.0018207829366628</v>
      </c>
      <c r="L426" s="104">
        <v>2.68</v>
      </c>
      <c r="M426" s="104">
        <v>3.75</v>
      </c>
      <c r="N426" s="104">
        <v>4.18</v>
      </c>
      <c r="P426" s="104">
        <v>-1.23</v>
      </c>
      <c r="Q426" s="104">
        <v>0.61</v>
      </c>
      <c r="R426" s="104">
        <v>0.71</v>
      </c>
      <c r="T426" s="104">
        <v>-2.35</v>
      </c>
      <c r="U426" s="104">
        <v>0.38</v>
      </c>
      <c r="V426" s="104">
        <v>0.67</v>
      </c>
      <c r="X426" s="104">
        <f t="shared" si="208"/>
        <v>-1.79</v>
      </c>
      <c r="Y426" s="104">
        <f t="shared" si="208"/>
        <v>0.495</v>
      </c>
      <c r="Z426" s="104">
        <f t="shared" si="208"/>
        <v>0.69</v>
      </c>
      <c r="AB426" s="104">
        <f t="shared" si="209"/>
        <v>4.4700000000000006</v>
      </c>
      <c r="AC426" s="104">
        <f t="shared" si="209"/>
        <v>3.2549999999999999</v>
      </c>
      <c r="AD426" s="104">
        <f t="shared" si="209"/>
        <v>3.4899999999999998</v>
      </c>
      <c r="AF426" s="63">
        <f t="shared" si="210"/>
        <v>5.9700000000000003E-2</v>
      </c>
      <c r="AG426" s="63">
        <f t="shared" si="210"/>
        <v>4.7550000000000002E-2</v>
      </c>
      <c r="AH426" s="63">
        <f t="shared" si="210"/>
        <v>4.99E-2</v>
      </c>
      <c r="AJ426" s="63">
        <f t="shared" si="211"/>
        <v>4.8438477841514782E-3</v>
      </c>
      <c r="AK426" s="63">
        <f t="shared" si="211"/>
        <v>3.8786780419439726E-3</v>
      </c>
      <c r="AL426" s="63">
        <f t="shared" si="211"/>
        <v>4.0661545935285481E-3</v>
      </c>
      <c r="AN426" s="106" t="str">
        <f t="shared" ca="1" si="220"/>
        <v/>
      </c>
      <c r="AP426" s="106" t="str">
        <f t="shared" ca="1" si="221"/>
        <v/>
      </c>
      <c r="AR426" t="str">
        <f t="shared" si="201"/>
        <v>20114</v>
      </c>
      <c r="AS426">
        <f t="shared" si="214"/>
        <v>421</v>
      </c>
      <c r="AT426">
        <f t="shared" ca="1" si="202"/>
        <v>9285</v>
      </c>
      <c r="AU426">
        <f t="shared" ca="1" si="203"/>
        <v>7703</v>
      </c>
      <c r="AV426">
        <f t="shared" ca="1" si="204"/>
        <v>0.8</v>
      </c>
      <c r="AW426">
        <f t="shared" ca="1" si="227"/>
        <v>234.4</v>
      </c>
      <c r="BC426">
        <f t="shared" si="180"/>
        <v>426</v>
      </c>
      <c r="BD426">
        <f t="shared" si="181"/>
        <v>426</v>
      </c>
      <c r="BE426">
        <f t="shared" si="182"/>
        <v>426</v>
      </c>
      <c r="BF426">
        <f t="shared" si="188"/>
        <v>426</v>
      </c>
      <c r="BG426" t="str">
        <f t="shared" si="183"/>
        <v>$H$560</v>
      </c>
      <c r="BH426">
        <f t="shared" ca="1" si="218"/>
        <v>340</v>
      </c>
      <c r="BI426" t="str">
        <f t="shared" si="184"/>
        <v>$H$420</v>
      </c>
      <c r="BJ426">
        <f t="shared" ca="1" si="219"/>
        <v>225.8</v>
      </c>
      <c r="BK426">
        <f>ROW()</f>
        <v>426</v>
      </c>
      <c r="BL426">
        <f t="shared" si="226"/>
        <v>0</v>
      </c>
      <c r="BM426" t="b">
        <f t="shared" si="185"/>
        <v>1</v>
      </c>
      <c r="BN426">
        <f t="shared" ca="1" si="197"/>
        <v>340</v>
      </c>
      <c r="BO426">
        <f t="shared" si="186"/>
        <v>234.4</v>
      </c>
    </row>
    <row r="427" spans="1:67" x14ac:dyDescent="0.25">
      <c r="A427" t="str">
        <f t="shared" si="222"/>
        <v>20115</v>
      </c>
      <c r="B427">
        <f t="shared" si="223"/>
        <v>2011</v>
      </c>
      <c r="C427">
        <f t="shared" si="224"/>
        <v>5</v>
      </c>
      <c r="D427">
        <f t="shared" si="225"/>
        <v>422</v>
      </c>
      <c r="E427" s="64">
        <v>9305</v>
      </c>
      <c r="F427" s="64">
        <v>7717</v>
      </c>
      <c r="G427" s="2">
        <v>0.8</v>
      </c>
      <c r="H427" s="63">
        <v>235.2</v>
      </c>
      <c r="J427" s="32">
        <f t="shared" si="212"/>
        <v>1.0021540118470651</v>
      </c>
      <c r="K427" s="32">
        <f t="shared" si="213"/>
        <v>1.0018174737115411</v>
      </c>
      <c r="L427" s="104">
        <v>2.33</v>
      </c>
      <c r="M427" s="104">
        <v>3.45</v>
      </c>
      <c r="N427" s="104">
        <v>3.92</v>
      </c>
      <c r="P427" s="104">
        <v>-1.27</v>
      </c>
      <c r="Q427" s="104">
        <v>0.36</v>
      </c>
      <c r="R427" s="104">
        <v>0.65</v>
      </c>
      <c r="T427" s="104">
        <v>-2.74</v>
      </c>
      <c r="U427" s="104">
        <v>0.13</v>
      </c>
      <c r="V427" s="104">
        <v>0.61</v>
      </c>
      <c r="X427" s="104">
        <f t="shared" si="208"/>
        <v>-2.0049999999999999</v>
      </c>
      <c r="Y427" s="104">
        <f t="shared" si="208"/>
        <v>0.245</v>
      </c>
      <c r="Z427" s="104">
        <f t="shared" si="208"/>
        <v>0.63</v>
      </c>
      <c r="AB427" s="104">
        <f t="shared" si="209"/>
        <v>4.335</v>
      </c>
      <c r="AC427" s="104">
        <f t="shared" si="209"/>
        <v>3.2050000000000001</v>
      </c>
      <c r="AD427" s="104">
        <f t="shared" si="209"/>
        <v>3.29</v>
      </c>
      <c r="AF427" s="63">
        <f t="shared" si="210"/>
        <v>5.8349999999999999E-2</v>
      </c>
      <c r="AG427" s="63">
        <f t="shared" si="210"/>
        <v>4.7050000000000002E-2</v>
      </c>
      <c r="AH427" s="63">
        <f t="shared" si="210"/>
        <v>4.7899999999999998E-2</v>
      </c>
      <c r="AJ427" s="63">
        <f t="shared" si="211"/>
        <v>4.7371090914620773E-3</v>
      </c>
      <c r="AK427" s="63">
        <f t="shared" si="211"/>
        <v>3.838739679496328E-3</v>
      </c>
      <c r="AL427" s="63">
        <f t="shared" si="211"/>
        <v>3.9066244998400279E-3</v>
      </c>
      <c r="AN427" s="106" t="str">
        <f t="shared" ca="1" si="220"/>
        <v/>
      </c>
      <c r="AP427" s="106" t="str">
        <f t="shared" ca="1" si="221"/>
        <v/>
      </c>
      <c r="AR427" t="str">
        <f t="shared" si="201"/>
        <v>20115</v>
      </c>
      <c r="AS427">
        <f t="shared" si="214"/>
        <v>422</v>
      </c>
      <c r="AT427">
        <f t="shared" ca="1" si="202"/>
        <v>9305</v>
      </c>
      <c r="AU427">
        <f t="shared" ca="1" si="203"/>
        <v>7717</v>
      </c>
      <c r="AV427">
        <f t="shared" ca="1" si="204"/>
        <v>0.8</v>
      </c>
      <c r="AW427">
        <f t="shared" ca="1" si="227"/>
        <v>235.2</v>
      </c>
      <c r="BC427">
        <f t="shared" si="180"/>
        <v>427</v>
      </c>
      <c r="BD427">
        <f t="shared" si="181"/>
        <v>427</v>
      </c>
      <c r="BE427">
        <f t="shared" si="182"/>
        <v>427</v>
      </c>
      <c r="BF427">
        <f t="shared" si="188"/>
        <v>427</v>
      </c>
      <c r="BG427" t="str">
        <f t="shared" si="183"/>
        <v>$H$560</v>
      </c>
      <c r="BH427">
        <f t="shared" ca="1" si="218"/>
        <v>340</v>
      </c>
      <c r="BI427" t="str">
        <f t="shared" si="184"/>
        <v>$H$421</v>
      </c>
      <c r="BJ427">
        <f t="shared" ca="1" si="219"/>
        <v>226.8</v>
      </c>
      <c r="BK427">
        <f>ROW()</f>
        <v>427</v>
      </c>
      <c r="BL427">
        <f t="shared" si="226"/>
        <v>0</v>
      </c>
      <c r="BM427" t="b">
        <f t="shared" si="185"/>
        <v>1</v>
      </c>
      <c r="BN427">
        <f t="shared" ca="1" si="197"/>
        <v>340</v>
      </c>
      <c r="BO427">
        <f t="shared" si="186"/>
        <v>235.2</v>
      </c>
    </row>
    <row r="428" spans="1:67" x14ac:dyDescent="0.25">
      <c r="A428" t="str">
        <f t="shared" si="222"/>
        <v>20116</v>
      </c>
      <c r="B428">
        <f t="shared" si="223"/>
        <v>2011</v>
      </c>
      <c r="C428">
        <f t="shared" si="224"/>
        <v>6</v>
      </c>
      <c r="D428">
        <f t="shared" si="225"/>
        <v>423</v>
      </c>
      <c r="E428" s="64">
        <v>9325</v>
      </c>
      <c r="F428" s="64">
        <v>7731</v>
      </c>
      <c r="G428" s="2">
        <v>0.8</v>
      </c>
      <c r="H428" s="63">
        <v>235.2</v>
      </c>
      <c r="J428" s="32">
        <f t="shared" si="212"/>
        <v>1.0021493820526599</v>
      </c>
      <c r="K428" s="32">
        <f t="shared" si="213"/>
        <v>1.0018141764934561</v>
      </c>
      <c r="L428" s="104">
        <v>2.17</v>
      </c>
      <c r="M428" s="104">
        <v>3.29</v>
      </c>
      <c r="N428" s="104">
        <v>3.81</v>
      </c>
      <c r="P428" s="104">
        <v>-1.35</v>
      </c>
      <c r="Q428" s="104">
        <v>0.28999999999999998</v>
      </c>
      <c r="R428" s="104">
        <v>0.61</v>
      </c>
      <c r="T428" s="104">
        <v>-2.79</v>
      </c>
      <c r="U428" s="104">
        <v>0.06</v>
      </c>
      <c r="V428" s="104">
        <v>0.56999999999999995</v>
      </c>
      <c r="X428" s="104">
        <f t="shared" si="208"/>
        <v>-2.0700000000000003</v>
      </c>
      <c r="Y428" s="104">
        <f t="shared" si="208"/>
        <v>0.17499999999999999</v>
      </c>
      <c r="Z428" s="104">
        <f t="shared" si="208"/>
        <v>0.59</v>
      </c>
      <c r="AB428" s="104">
        <f t="shared" si="209"/>
        <v>4.24</v>
      </c>
      <c r="AC428" s="104">
        <f t="shared" si="209"/>
        <v>3.1150000000000002</v>
      </c>
      <c r="AD428" s="104">
        <f t="shared" si="209"/>
        <v>3.22</v>
      </c>
      <c r="AF428" s="63">
        <f t="shared" si="210"/>
        <v>5.74E-2</v>
      </c>
      <c r="AG428" s="63">
        <f t="shared" si="210"/>
        <v>4.6150000000000004E-2</v>
      </c>
      <c r="AH428" s="63">
        <f t="shared" si="210"/>
        <v>4.7200000000000006E-2</v>
      </c>
      <c r="AJ428" s="63">
        <f t="shared" si="211"/>
        <v>4.661921836872196E-3</v>
      </c>
      <c r="AK428" s="63">
        <f t="shared" si="211"/>
        <v>3.766806550707047E-3</v>
      </c>
      <c r="AL428" s="63">
        <f t="shared" si="211"/>
        <v>3.8507230235700352E-3</v>
      </c>
      <c r="AN428" s="106" t="str">
        <f t="shared" ca="1" si="220"/>
        <v/>
      </c>
      <c r="AP428" s="106" t="str">
        <f t="shared" ca="1" si="221"/>
        <v/>
      </c>
      <c r="AR428" t="str">
        <f t="shared" si="201"/>
        <v>20116</v>
      </c>
      <c r="AS428">
        <f t="shared" si="214"/>
        <v>423</v>
      </c>
      <c r="AT428">
        <f t="shared" ca="1" si="202"/>
        <v>9325</v>
      </c>
      <c r="AU428">
        <f t="shared" ca="1" si="203"/>
        <v>7731</v>
      </c>
      <c r="AV428">
        <f t="shared" ca="1" si="204"/>
        <v>0.8</v>
      </c>
      <c r="AW428">
        <f t="shared" ca="1" si="227"/>
        <v>235.2</v>
      </c>
      <c r="BC428">
        <f t="shared" si="180"/>
        <v>428</v>
      </c>
      <c r="BD428">
        <f t="shared" si="181"/>
        <v>428</v>
      </c>
      <c r="BE428">
        <f t="shared" si="182"/>
        <v>428</v>
      </c>
      <c r="BF428">
        <f t="shared" si="188"/>
        <v>428</v>
      </c>
      <c r="BG428" t="str">
        <f t="shared" si="183"/>
        <v>$H$560</v>
      </c>
      <c r="BH428">
        <f t="shared" ca="1" si="218"/>
        <v>340</v>
      </c>
      <c r="BI428" t="str">
        <f t="shared" si="184"/>
        <v>$H$422</v>
      </c>
      <c r="BJ428">
        <f t="shared" ca="1" si="219"/>
        <v>228.4</v>
      </c>
      <c r="BK428">
        <f>ROW()</f>
        <v>428</v>
      </c>
      <c r="BL428">
        <f t="shared" si="226"/>
        <v>0</v>
      </c>
      <c r="BM428" t="b">
        <f t="shared" si="185"/>
        <v>1</v>
      </c>
      <c r="BN428">
        <f t="shared" ca="1" si="197"/>
        <v>340</v>
      </c>
      <c r="BO428">
        <f t="shared" si="186"/>
        <v>235.2</v>
      </c>
    </row>
    <row r="429" spans="1:67" x14ac:dyDescent="0.25">
      <c r="A429" t="str">
        <f t="shared" si="222"/>
        <v>20117</v>
      </c>
      <c r="B429">
        <f t="shared" si="223"/>
        <v>2011</v>
      </c>
      <c r="C429">
        <f t="shared" si="224"/>
        <v>7</v>
      </c>
      <c r="D429">
        <f t="shared" si="225"/>
        <v>424</v>
      </c>
      <c r="E429" s="64">
        <v>9365</v>
      </c>
      <c r="F429" s="64">
        <v>7746</v>
      </c>
      <c r="G429" s="2">
        <v>0.8</v>
      </c>
      <c r="H429" s="63">
        <v>234.7</v>
      </c>
      <c r="J429" s="32">
        <f t="shared" si="212"/>
        <v>1.004289544235925</v>
      </c>
      <c r="K429" s="32">
        <f t="shared" si="213"/>
        <v>1.0019402405898332</v>
      </c>
      <c r="L429" s="104">
        <v>2.21</v>
      </c>
      <c r="M429" s="104">
        <v>3.43</v>
      </c>
      <c r="N429" s="104">
        <v>3.99</v>
      </c>
      <c r="P429" s="104">
        <v>-1.51</v>
      </c>
      <c r="Q429" s="104">
        <v>0.33</v>
      </c>
      <c r="R429" s="104">
        <v>0.6</v>
      </c>
      <c r="T429" s="104">
        <v>-2.9</v>
      </c>
      <c r="U429" s="104">
        <v>0.1</v>
      </c>
      <c r="V429" s="104">
        <v>0.56000000000000005</v>
      </c>
      <c r="X429" s="104">
        <f t="shared" si="208"/>
        <v>-2.2050000000000001</v>
      </c>
      <c r="Y429" s="104">
        <f t="shared" si="208"/>
        <v>0.21500000000000002</v>
      </c>
      <c r="Z429" s="104">
        <f t="shared" si="208"/>
        <v>0.58000000000000007</v>
      </c>
      <c r="AB429" s="104">
        <f t="shared" si="209"/>
        <v>4.415</v>
      </c>
      <c r="AC429" s="104">
        <f t="shared" si="209"/>
        <v>3.2150000000000003</v>
      </c>
      <c r="AD429" s="104">
        <f t="shared" si="209"/>
        <v>3.41</v>
      </c>
      <c r="AF429" s="63">
        <f t="shared" si="210"/>
        <v>5.9150000000000001E-2</v>
      </c>
      <c r="AG429" s="63">
        <f t="shared" si="210"/>
        <v>4.7149999999999997E-2</v>
      </c>
      <c r="AH429" s="63">
        <f t="shared" si="210"/>
        <v>4.9100000000000005E-2</v>
      </c>
      <c r="AJ429" s="63">
        <f t="shared" si="211"/>
        <v>4.8003767051807422E-3</v>
      </c>
      <c r="AK429" s="63">
        <f t="shared" si="211"/>
        <v>3.8467287503822778E-3</v>
      </c>
      <c r="AL429" s="63">
        <f t="shared" si="211"/>
        <v>4.002376012389508E-3</v>
      </c>
      <c r="AN429" s="106" t="str">
        <f t="shared" ca="1" si="220"/>
        <v/>
      </c>
      <c r="AP429" s="106" t="str">
        <f t="shared" ca="1" si="221"/>
        <v/>
      </c>
      <c r="AR429" t="str">
        <f t="shared" si="201"/>
        <v>20117</v>
      </c>
      <c r="AS429">
        <f t="shared" si="214"/>
        <v>424</v>
      </c>
      <c r="AT429">
        <f t="shared" ca="1" si="202"/>
        <v>9365</v>
      </c>
      <c r="AU429">
        <f t="shared" ca="1" si="203"/>
        <v>7746</v>
      </c>
      <c r="AV429">
        <f t="shared" ca="1" si="204"/>
        <v>0.8</v>
      </c>
      <c r="AW429">
        <f t="shared" ca="1" si="227"/>
        <v>234.7</v>
      </c>
      <c r="BC429">
        <f t="shared" si="180"/>
        <v>429</v>
      </c>
      <c r="BD429">
        <f t="shared" si="181"/>
        <v>429</v>
      </c>
      <c r="BE429">
        <f t="shared" si="182"/>
        <v>429</v>
      </c>
      <c r="BF429">
        <f t="shared" si="188"/>
        <v>429</v>
      </c>
      <c r="BG429" t="str">
        <f t="shared" si="183"/>
        <v>$H$560</v>
      </c>
      <c r="BH429">
        <f t="shared" ca="1" si="218"/>
        <v>340</v>
      </c>
      <c r="BI429" t="str">
        <f t="shared" si="184"/>
        <v>$H$423</v>
      </c>
      <c r="BJ429">
        <f t="shared" ca="1" si="219"/>
        <v>229</v>
      </c>
      <c r="BK429">
        <f>ROW()</f>
        <v>429</v>
      </c>
      <c r="BL429">
        <f t="shared" si="226"/>
        <v>0</v>
      </c>
      <c r="BM429" t="b">
        <f t="shared" si="185"/>
        <v>1</v>
      </c>
      <c r="BN429">
        <f t="shared" ca="1" si="197"/>
        <v>340</v>
      </c>
      <c r="BO429">
        <f t="shared" si="186"/>
        <v>234.7</v>
      </c>
    </row>
    <row r="430" spans="1:67" x14ac:dyDescent="0.25">
      <c r="A430" t="str">
        <f t="shared" si="222"/>
        <v>20118</v>
      </c>
      <c r="B430">
        <f t="shared" si="223"/>
        <v>2011</v>
      </c>
      <c r="C430">
        <f t="shared" si="224"/>
        <v>8</v>
      </c>
      <c r="D430">
        <f t="shared" si="225"/>
        <v>425</v>
      </c>
      <c r="E430" s="64">
        <v>9346</v>
      </c>
      <c r="F430" s="64">
        <v>7761</v>
      </c>
      <c r="G430" s="2">
        <v>0.8</v>
      </c>
      <c r="H430" s="63">
        <v>236.1</v>
      </c>
      <c r="J430" s="32">
        <f t="shared" si="212"/>
        <v>0.99797116924719698</v>
      </c>
      <c r="K430" s="32">
        <f t="shared" si="213"/>
        <v>1.0019364833462432</v>
      </c>
      <c r="L430" s="104">
        <v>1.71</v>
      </c>
      <c r="M430" s="104">
        <v>2.89</v>
      </c>
      <c r="N430" s="104">
        <v>3.52</v>
      </c>
      <c r="P430" s="104">
        <v>-1.18</v>
      </c>
      <c r="Q430" s="104">
        <v>-0.03</v>
      </c>
      <c r="R430" s="104">
        <v>0.45</v>
      </c>
      <c r="T430" s="104">
        <f>-1.96</f>
        <v>-1.96</v>
      </c>
      <c r="U430" s="104">
        <v>-0.21</v>
      </c>
      <c r="V430" s="104">
        <v>0.41</v>
      </c>
      <c r="X430" s="104">
        <f t="shared" si="208"/>
        <v>-1.5699999999999998</v>
      </c>
      <c r="Y430" s="104">
        <f t="shared" si="208"/>
        <v>-0.12</v>
      </c>
      <c r="Z430" s="104">
        <f t="shared" si="208"/>
        <v>0.43</v>
      </c>
      <c r="AB430" s="104">
        <f t="shared" si="209"/>
        <v>3.28</v>
      </c>
      <c r="AC430" s="104">
        <f t="shared" si="209"/>
        <v>3.0100000000000002</v>
      </c>
      <c r="AD430" s="104">
        <f t="shared" si="209"/>
        <v>3.09</v>
      </c>
      <c r="AF430" s="63">
        <f t="shared" si="210"/>
        <v>4.7799999999999995E-2</v>
      </c>
      <c r="AG430" s="63">
        <f t="shared" si="210"/>
        <v>4.5100000000000001E-2</v>
      </c>
      <c r="AH430" s="63">
        <f t="shared" si="210"/>
        <v>4.5899999999999996E-2</v>
      </c>
      <c r="AJ430" s="63">
        <f t="shared" si="211"/>
        <v>3.8986406707826049E-3</v>
      </c>
      <c r="AK430" s="63">
        <f t="shared" si="211"/>
        <v>3.6828128357737633E-3</v>
      </c>
      <c r="AL430" s="63">
        <f t="shared" si="211"/>
        <v>3.7468150587982585E-3</v>
      </c>
      <c r="AN430" s="106" t="str">
        <f t="shared" ca="1" si="220"/>
        <v/>
      </c>
      <c r="AP430" s="106" t="str">
        <f t="shared" ca="1" si="221"/>
        <v/>
      </c>
      <c r="AR430" t="str">
        <f t="shared" si="201"/>
        <v>20118</v>
      </c>
      <c r="AS430">
        <f t="shared" si="214"/>
        <v>425</v>
      </c>
      <c r="AT430">
        <f t="shared" ca="1" si="202"/>
        <v>9346</v>
      </c>
      <c r="AU430">
        <f t="shared" ca="1" si="203"/>
        <v>7761</v>
      </c>
      <c r="AV430">
        <f t="shared" ca="1" si="204"/>
        <v>0.8</v>
      </c>
      <c r="AW430">
        <f t="shared" ca="1" si="227"/>
        <v>236.1</v>
      </c>
      <c r="BC430">
        <f t="shared" si="180"/>
        <v>430</v>
      </c>
      <c r="BD430">
        <f t="shared" si="181"/>
        <v>430</v>
      </c>
      <c r="BE430">
        <f t="shared" si="182"/>
        <v>430</v>
      </c>
      <c r="BF430">
        <f t="shared" si="188"/>
        <v>430</v>
      </c>
      <c r="BG430" t="str">
        <f t="shared" si="183"/>
        <v>$H$560</v>
      </c>
      <c r="BH430">
        <f t="shared" ca="1" si="218"/>
        <v>340</v>
      </c>
      <c r="BI430" t="str">
        <f t="shared" si="184"/>
        <v>$H$424</v>
      </c>
      <c r="BJ430">
        <f t="shared" ca="1" si="219"/>
        <v>231.3</v>
      </c>
      <c r="BK430">
        <f>ROW()</f>
        <v>430</v>
      </c>
      <c r="BL430">
        <f t="shared" si="226"/>
        <v>0</v>
      </c>
      <c r="BM430" t="b">
        <f t="shared" si="185"/>
        <v>1</v>
      </c>
      <c r="BN430">
        <f t="shared" ca="1" si="197"/>
        <v>340</v>
      </c>
      <c r="BO430">
        <f t="shared" si="186"/>
        <v>236.1</v>
      </c>
    </row>
    <row r="431" spans="1:67" x14ac:dyDescent="0.25">
      <c r="A431" t="str">
        <f t="shared" si="222"/>
        <v>20119</v>
      </c>
      <c r="B431">
        <f t="shared" si="223"/>
        <v>2011</v>
      </c>
      <c r="C431">
        <f t="shared" si="224"/>
        <v>9</v>
      </c>
      <c r="D431">
        <f t="shared" si="225"/>
        <v>426</v>
      </c>
      <c r="E431" s="64">
        <v>9346</v>
      </c>
      <c r="F431" s="64">
        <v>7775</v>
      </c>
      <c r="G431" s="2">
        <v>0.8</v>
      </c>
      <c r="H431" s="63">
        <v>237.9</v>
      </c>
      <c r="J431" s="32">
        <f t="shared" si="212"/>
        <v>1</v>
      </c>
      <c r="K431" s="32">
        <f t="shared" si="213"/>
        <v>1.0018038912511273</v>
      </c>
      <c r="L431" s="104">
        <v>1.55</v>
      </c>
      <c r="M431" s="104">
        <v>2.63</v>
      </c>
      <c r="N431" s="104">
        <v>3.25</v>
      </c>
      <c r="P431" s="104">
        <v>-1.1200000000000001</v>
      </c>
      <c r="Q431" s="104">
        <v>0</v>
      </c>
      <c r="R431" s="104">
        <v>0.42</v>
      </c>
      <c r="T431" s="104">
        <v>-1.89</v>
      </c>
      <c r="U431" s="104">
        <v>-0.17</v>
      </c>
      <c r="V431" s="104">
        <v>0.38</v>
      </c>
      <c r="X431" s="104">
        <f t="shared" si="208"/>
        <v>-1.5049999999999999</v>
      </c>
      <c r="Y431" s="104">
        <f t="shared" si="208"/>
        <v>-8.5000000000000006E-2</v>
      </c>
      <c r="Z431" s="104">
        <f t="shared" si="208"/>
        <v>0.4</v>
      </c>
      <c r="AB431" s="104">
        <f t="shared" si="209"/>
        <v>3.0549999999999997</v>
      </c>
      <c r="AC431" s="104">
        <f t="shared" si="209"/>
        <v>2.7149999999999999</v>
      </c>
      <c r="AD431" s="104">
        <f t="shared" si="209"/>
        <v>2.85</v>
      </c>
      <c r="AF431" s="63">
        <f t="shared" si="210"/>
        <v>4.555E-2</v>
      </c>
      <c r="AG431" s="63">
        <f t="shared" si="210"/>
        <v>4.215E-2</v>
      </c>
      <c r="AH431" s="63">
        <f t="shared" si="210"/>
        <v>4.3499999999999997E-2</v>
      </c>
      <c r="AJ431" s="63">
        <f t="shared" si="211"/>
        <v>3.7188196099211535E-3</v>
      </c>
      <c r="AK431" s="63">
        <f t="shared" si="211"/>
        <v>3.4464158565041814E-3</v>
      </c>
      <c r="AL431" s="63">
        <f t="shared" si="211"/>
        <v>3.5546735478100278E-3</v>
      </c>
      <c r="AN431" s="106" t="str">
        <f t="shared" ca="1" si="220"/>
        <v/>
      </c>
      <c r="AP431" s="106" t="str">
        <f t="shared" ca="1" si="221"/>
        <v/>
      </c>
      <c r="AR431" t="str">
        <f t="shared" si="201"/>
        <v>20119</v>
      </c>
      <c r="AS431">
        <f t="shared" si="214"/>
        <v>426</v>
      </c>
      <c r="AT431">
        <f t="shared" ca="1" si="202"/>
        <v>9346</v>
      </c>
      <c r="AU431">
        <f t="shared" ca="1" si="203"/>
        <v>7775</v>
      </c>
      <c r="AV431">
        <f t="shared" ca="1" si="204"/>
        <v>0.8</v>
      </c>
      <c r="AW431">
        <f t="shared" ca="1" si="227"/>
        <v>237.9</v>
      </c>
      <c r="BC431">
        <f t="shared" ref="BC431:BC494" si="228">IF(E431&gt;0,ROW(E431),BC430)</f>
        <v>431</v>
      </c>
      <c r="BD431">
        <f t="shared" ref="BD431:BD494" si="229">IF(F431&gt;0,ROW(F431),BD430)</f>
        <v>431</v>
      </c>
      <c r="BE431">
        <f t="shared" ref="BE431:BE494" si="230">IF(G431&gt;0,ROW(G431),BE430)</f>
        <v>431</v>
      </c>
      <c r="BF431">
        <f t="shared" si="188"/>
        <v>431</v>
      </c>
      <c r="BG431" t="str">
        <f t="shared" ref="BG431:BG494" si="231">ADDRESS(BF$2,H$3)</f>
        <v>$H$560</v>
      </c>
      <c r="BH431">
        <f t="shared" ca="1" si="218"/>
        <v>340</v>
      </c>
      <c r="BI431" t="str">
        <f t="shared" ref="BI431:BI494" si="232">ADDRESS($BF431-$BJ$3,H$3)</f>
        <v>$H$425</v>
      </c>
      <c r="BJ431">
        <f t="shared" ca="1" si="219"/>
        <v>232.5</v>
      </c>
      <c r="BK431">
        <f>ROW()</f>
        <v>431</v>
      </c>
      <c r="BL431">
        <f t="shared" si="226"/>
        <v>0</v>
      </c>
      <c r="BM431" t="b">
        <f t="shared" ref="BM431:BM494" si="233">(BL431-1)&lt;BM$3</f>
        <v>1</v>
      </c>
      <c r="BN431">
        <f t="shared" ca="1" si="197"/>
        <v>340</v>
      </c>
      <c r="BO431">
        <f t="shared" ref="BO431:BO494" si="234">IF(BK431&lt;BF$2,H431,ROUND(BN431,1))</f>
        <v>237.9</v>
      </c>
    </row>
    <row r="432" spans="1:67" x14ac:dyDescent="0.25">
      <c r="A432" t="str">
        <f t="shared" si="222"/>
        <v>201110</v>
      </c>
      <c r="B432">
        <f t="shared" si="223"/>
        <v>2011</v>
      </c>
      <c r="C432">
        <f t="shared" si="224"/>
        <v>10</v>
      </c>
      <c r="D432">
        <f t="shared" si="225"/>
        <v>427</v>
      </c>
      <c r="E432" s="64">
        <v>9365</v>
      </c>
      <c r="F432" s="64">
        <v>7790</v>
      </c>
      <c r="G432" s="2">
        <v>0.8</v>
      </c>
      <c r="H432" s="63">
        <v>238</v>
      </c>
      <c r="J432" s="32">
        <f t="shared" si="212"/>
        <v>1.002032955274984</v>
      </c>
      <c r="K432" s="32">
        <f t="shared" si="213"/>
        <v>1.0019292604501608</v>
      </c>
      <c r="L432" s="104">
        <v>1.35</v>
      </c>
      <c r="M432" s="104">
        <v>2.2599999999999998</v>
      </c>
      <c r="N432" s="104">
        <v>2.81</v>
      </c>
      <c r="P432" s="104">
        <v>-1.04</v>
      </c>
      <c r="Q432" s="104">
        <v>-0.24</v>
      </c>
      <c r="R432" s="104">
        <v>0.25</v>
      </c>
      <c r="T432" s="104">
        <v>-1.82</v>
      </c>
      <c r="U432" s="104">
        <v>-0.42</v>
      </c>
      <c r="V432" s="104">
        <v>0.21</v>
      </c>
      <c r="X432" s="104">
        <f t="shared" si="208"/>
        <v>-1.4300000000000002</v>
      </c>
      <c r="Y432" s="104">
        <f t="shared" si="208"/>
        <v>-0.32999999999999996</v>
      </c>
      <c r="Z432" s="104">
        <f t="shared" si="208"/>
        <v>0.22999999999999998</v>
      </c>
      <c r="AB432" s="104">
        <f t="shared" si="209"/>
        <v>2.7800000000000002</v>
      </c>
      <c r="AC432" s="104">
        <f t="shared" si="209"/>
        <v>2.59</v>
      </c>
      <c r="AD432" s="104">
        <f t="shared" si="209"/>
        <v>2.58</v>
      </c>
      <c r="AF432" s="63">
        <f t="shared" si="210"/>
        <v>4.2800000000000005E-2</v>
      </c>
      <c r="AG432" s="63">
        <f t="shared" si="210"/>
        <v>4.0899999999999999E-2</v>
      </c>
      <c r="AH432" s="63">
        <f t="shared" si="210"/>
        <v>4.0800000000000003E-2</v>
      </c>
      <c r="AJ432" s="63">
        <f t="shared" si="211"/>
        <v>3.4985559667248811E-3</v>
      </c>
      <c r="AK432" s="63">
        <f t="shared" si="211"/>
        <v>3.3460625725758586E-3</v>
      </c>
      <c r="AL432" s="63">
        <f t="shared" si="211"/>
        <v>3.3380295383023117E-3</v>
      </c>
      <c r="AN432" s="106" t="str">
        <f t="shared" ca="1" si="220"/>
        <v/>
      </c>
      <c r="AP432" s="106" t="str">
        <f t="shared" ca="1" si="221"/>
        <v/>
      </c>
      <c r="AR432" t="str">
        <f t="shared" si="201"/>
        <v>201110</v>
      </c>
      <c r="AS432">
        <f t="shared" si="214"/>
        <v>427</v>
      </c>
      <c r="AT432">
        <f t="shared" ca="1" si="202"/>
        <v>9365</v>
      </c>
      <c r="AU432">
        <f t="shared" ca="1" si="203"/>
        <v>7790</v>
      </c>
      <c r="AV432">
        <f t="shared" ca="1" si="204"/>
        <v>0.8</v>
      </c>
      <c r="AW432">
        <f t="shared" ca="1" si="227"/>
        <v>238</v>
      </c>
      <c r="BC432">
        <f t="shared" si="228"/>
        <v>432</v>
      </c>
      <c r="BD432">
        <f t="shared" si="229"/>
        <v>432</v>
      </c>
      <c r="BE432">
        <f t="shared" si="230"/>
        <v>432</v>
      </c>
      <c r="BF432">
        <f t="shared" ref="BF432:BF495" si="235">IF(H432&gt;0,ROW(H432),BF431)</f>
        <v>432</v>
      </c>
      <c r="BG432" t="str">
        <f t="shared" si="231"/>
        <v>$H$560</v>
      </c>
      <c r="BH432">
        <f t="shared" ca="1" si="218"/>
        <v>340</v>
      </c>
      <c r="BI432" t="str">
        <f t="shared" si="232"/>
        <v>$H$426</v>
      </c>
      <c r="BJ432">
        <f t="shared" ca="1" si="219"/>
        <v>234.4</v>
      </c>
      <c r="BK432">
        <f>ROW()</f>
        <v>432</v>
      </c>
      <c r="BL432">
        <f t="shared" si="226"/>
        <v>0</v>
      </c>
      <c r="BM432" t="b">
        <f t="shared" si="233"/>
        <v>1</v>
      </c>
      <c r="BN432">
        <f t="shared" ca="1" si="197"/>
        <v>340</v>
      </c>
      <c r="BO432">
        <f t="shared" si="234"/>
        <v>238</v>
      </c>
    </row>
    <row r="433" spans="1:67" x14ac:dyDescent="0.25">
      <c r="A433" t="str">
        <f t="shared" si="222"/>
        <v>201111</v>
      </c>
      <c r="B433">
        <f t="shared" si="223"/>
        <v>2011</v>
      </c>
      <c r="C433">
        <f t="shared" si="224"/>
        <v>11</v>
      </c>
      <c r="D433">
        <f t="shared" si="225"/>
        <v>428</v>
      </c>
      <c r="E433" s="64">
        <v>9365</v>
      </c>
      <c r="F433" s="64">
        <v>7804</v>
      </c>
      <c r="G433" s="2">
        <v>0.8</v>
      </c>
      <c r="H433" s="63">
        <v>238.5</v>
      </c>
      <c r="J433" s="32">
        <f t="shared" si="212"/>
        <v>1</v>
      </c>
      <c r="K433" s="32">
        <f t="shared" si="213"/>
        <v>1.0017971758664954</v>
      </c>
      <c r="L433" s="104">
        <v>1.26</v>
      </c>
      <c r="M433" s="104">
        <v>2.15</v>
      </c>
      <c r="N433" s="104">
        <v>2.68</v>
      </c>
      <c r="P433" s="104">
        <v>-1.1100000000000001</v>
      </c>
      <c r="Q433" s="104">
        <v>-0.28999999999999998</v>
      </c>
      <c r="R433" s="104">
        <v>0.23</v>
      </c>
      <c r="T433" s="104">
        <v>-1.92</v>
      </c>
      <c r="U433" s="104">
        <v>-0.46</v>
      </c>
      <c r="V433" s="104">
        <v>0.2</v>
      </c>
      <c r="X433" s="104">
        <f t="shared" si="208"/>
        <v>-1.5150000000000001</v>
      </c>
      <c r="Y433" s="104">
        <f t="shared" si="208"/>
        <v>-0.375</v>
      </c>
      <c r="Z433" s="104">
        <f t="shared" si="208"/>
        <v>0.21500000000000002</v>
      </c>
      <c r="AB433" s="104">
        <f t="shared" si="209"/>
        <v>2.7750000000000004</v>
      </c>
      <c r="AC433" s="104">
        <f t="shared" si="209"/>
        <v>2.5249999999999999</v>
      </c>
      <c r="AD433" s="104">
        <f t="shared" si="209"/>
        <v>2.4650000000000003</v>
      </c>
      <c r="AF433" s="63">
        <f t="shared" si="210"/>
        <v>4.2750000000000003E-2</v>
      </c>
      <c r="AG433" s="63">
        <f t="shared" si="210"/>
        <v>4.0250000000000001E-2</v>
      </c>
      <c r="AH433" s="63">
        <f t="shared" si="210"/>
        <v>3.9650000000000005E-2</v>
      </c>
      <c r="AJ433" s="63">
        <f t="shared" si="211"/>
        <v>3.4945462468616295E-3</v>
      </c>
      <c r="AK433" s="63">
        <f t="shared" si="211"/>
        <v>3.293835199261963E-3</v>
      </c>
      <c r="AL433" s="63">
        <f t="shared" si="211"/>
        <v>3.2455987578650092E-3</v>
      </c>
      <c r="AN433" s="106" t="str">
        <f t="shared" ca="1" si="220"/>
        <v/>
      </c>
      <c r="AP433" s="106" t="str">
        <f t="shared" ca="1" si="221"/>
        <v/>
      </c>
      <c r="AR433" t="str">
        <f t="shared" si="201"/>
        <v>201111</v>
      </c>
      <c r="AS433">
        <f t="shared" si="214"/>
        <v>428</v>
      </c>
      <c r="AT433">
        <f t="shared" ca="1" si="202"/>
        <v>9365</v>
      </c>
      <c r="AU433">
        <f t="shared" ca="1" si="203"/>
        <v>7804</v>
      </c>
      <c r="AV433">
        <f t="shared" ca="1" si="204"/>
        <v>0.8</v>
      </c>
      <c r="AW433">
        <f t="shared" ca="1" si="227"/>
        <v>238.5</v>
      </c>
      <c r="BC433">
        <f t="shared" si="228"/>
        <v>433</v>
      </c>
      <c r="BD433">
        <f t="shared" si="229"/>
        <v>433</v>
      </c>
      <c r="BE433">
        <f t="shared" si="230"/>
        <v>433</v>
      </c>
      <c r="BF433">
        <f t="shared" si="235"/>
        <v>433</v>
      </c>
      <c r="BG433" t="str">
        <f t="shared" si="231"/>
        <v>$H$560</v>
      </c>
      <c r="BH433">
        <f t="shared" ca="1" si="218"/>
        <v>340</v>
      </c>
      <c r="BI433" t="str">
        <f t="shared" si="232"/>
        <v>$H$427</v>
      </c>
      <c r="BJ433">
        <f t="shared" ca="1" si="219"/>
        <v>235.2</v>
      </c>
      <c r="BK433">
        <f>ROW()</f>
        <v>433</v>
      </c>
      <c r="BL433">
        <f t="shared" si="226"/>
        <v>0</v>
      </c>
      <c r="BM433" t="b">
        <f t="shared" si="233"/>
        <v>1</v>
      </c>
      <c r="BN433">
        <f t="shared" ca="1" si="197"/>
        <v>340</v>
      </c>
      <c r="BO433">
        <f t="shared" si="234"/>
        <v>238.5</v>
      </c>
    </row>
    <row r="434" spans="1:67" x14ac:dyDescent="0.25">
      <c r="A434" t="str">
        <f t="shared" si="222"/>
        <v>201112</v>
      </c>
      <c r="B434">
        <f t="shared" si="223"/>
        <v>2011</v>
      </c>
      <c r="C434">
        <f t="shared" si="224"/>
        <v>12</v>
      </c>
      <c r="D434">
        <f t="shared" si="225"/>
        <v>429</v>
      </c>
      <c r="E434" s="64">
        <v>9386</v>
      </c>
      <c r="F434" s="64">
        <v>7819</v>
      </c>
      <c r="G434" s="2">
        <v>0.8</v>
      </c>
      <c r="H434" s="63">
        <v>239.4</v>
      </c>
      <c r="J434" s="32">
        <f t="shared" si="212"/>
        <v>1.002242391884677</v>
      </c>
      <c r="K434" s="32">
        <f t="shared" si="213"/>
        <v>1.001922091235264</v>
      </c>
      <c r="L434" s="104">
        <v>1.21</v>
      </c>
      <c r="M434" s="104">
        <v>2.17</v>
      </c>
      <c r="N434" s="104">
        <v>2.7</v>
      </c>
      <c r="P434" s="104">
        <v>-1.0900000000000001</v>
      </c>
      <c r="Q434" s="104">
        <v>-0.37</v>
      </c>
      <c r="R434" s="104">
        <v>-0.01</v>
      </c>
      <c r="T434" s="104">
        <v>-1.92</v>
      </c>
      <c r="U434" s="104">
        <v>-0.55000000000000004</v>
      </c>
      <c r="V434" s="104">
        <v>-0.04</v>
      </c>
      <c r="X434" s="104">
        <f t="shared" si="208"/>
        <v>-1.5049999999999999</v>
      </c>
      <c r="Y434" s="104">
        <f t="shared" si="208"/>
        <v>-0.46</v>
      </c>
      <c r="Z434" s="104">
        <f t="shared" si="208"/>
        <v>-2.5000000000000001E-2</v>
      </c>
      <c r="AB434" s="104">
        <f t="shared" si="209"/>
        <v>2.7149999999999999</v>
      </c>
      <c r="AC434" s="104">
        <f t="shared" si="209"/>
        <v>2.63</v>
      </c>
      <c r="AD434" s="104">
        <f t="shared" si="209"/>
        <v>2.7250000000000001</v>
      </c>
      <c r="AF434" s="63">
        <f t="shared" si="210"/>
        <v>4.215E-2</v>
      </c>
      <c r="AG434" s="63">
        <f t="shared" si="210"/>
        <v>4.1299999999999996E-2</v>
      </c>
      <c r="AH434" s="63">
        <f t="shared" si="210"/>
        <v>4.2249999999999996E-2</v>
      </c>
      <c r="AJ434" s="63">
        <f t="shared" si="211"/>
        <v>3.4464158565041814E-3</v>
      </c>
      <c r="AK434" s="63">
        <f t="shared" si="211"/>
        <v>3.3781876370064801E-3</v>
      </c>
      <c r="AL434" s="63">
        <f t="shared" si="211"/>
        <v>3.4544393519015948E-3</v>
      </c>
      <c r="AN434" s="106" t="str">
        <f t="shared" ca="1" si="220"/>
        <v/>
      </c>
      <c r="AP434" s="106" t="str">
        <f t="shared" ca="1" si="221"/>
        <v/>
      </c>
      <c r="AR434" t="str">
        <f t="shared" si="201"/>
        <v>201112</v>
      </c>
      <c r="AS434">
        <f t="shared" si="214"/>
        <v>429</v>
      </c>
      <c r="AT434">
        <f t="shared" ca="1" si="202"/>
        <v>9386</v>
      </c>
      <c r="AU434">
        <f t="shared" ca="1" si="203"/>
        <v>7819</v>
      </c>
      <c r="AV434">
        <f t="shared" ca="1" si="204"/>
        <v>0.8</v>
      </c>
      <c r="AW434">
        <f t="shared" ca="1" si="227"/>
        <v>239.4</v>
      </c>
      <c r="BC434">
        <f t="shared" si="228"/>
        <v>434</v>
      </c>
      <c r="BD434">
        <f t="shared" si="229"/>
        <v>434</v>
      </c>
      <c r="BE434">
        <f t="shared" si="230"/>
        <v>434</v>
      </c>
      <c r="BF434">
        <f t="shared" si="235"/>
        <v>434</v>
      </c>
      <c r="BG434" t="str">
        <f t="shared" si="231"/>
        <v>$H$560</v>
      </c>
      <c r="BH434">
        <f t="shared" ca="1" si="218"/>
        <v>340</v>
      </c>
      <c r="BI434" t="str">
        <f t="shared" si="232"/>
        <v>$H$428</v>
      </c>
      <c r="BJ434">
        <f t="shared" ca="1" si="219"/>
        <v>235.2</v>
      </c>
      <c r="BK434">
        <f>ROW()</f>
        <v>434</v>
      </c>
      <c r="BL434">
        <f t="shared" si="226"/>
        <v>0</v>
      </c>
      <c r="BM434" t="b">
        <f t="shared" si="233"/>
        <v>1</v>
      </c>
      <c r="BN434">
        <f t="shared" ca="1" si="197"/>
        <v>340</v>
      </c>
      <c r="BO434">
        <f t="shared" si="234"/>
        <v>239.4</v>
      </c>
    </row>
    <row r="435" spans="1:67" x14ac:dyDescent="0.25">
      <c r="A435" t="str">
        <f t="shared" si="222"/>
        <v>20121</v>
      </c>
      <c r="B435">
        <f t="shared" si="223"/>
        <v>2012</v>
      </c>
      <c r="C435">
        <f t="shared" si="224"/>
        <v>1</v>
      </c>
      <c r="D435">
        <f t="shared" si="225"/>
        <v>430</v>
      </c>
      <c r="E435" s="64">
        <v>9305</v>
      </c>
      <c r="F435" s="64">
        <v>7833</v>
      </c>
      <c r="G435" s="2">
        <v>0.8</v>
      </c>
      <c r="H435" s="63">
        <v>238</v>
      </c>
      <c r="J435" s="32">
        <f t="shared" si="212"/>
        <v>0.99137012571915617</v>
      </c>
      <c r="K435" s="32">
        <f t="shared" si="213"/>
        <v>1.0017905102954341</v>
      </c>
      <c r="L435" s="104">
        <v>1.08</v>
      </c>
      <c r="M435" s="104">
        <v>1.97</v>
      </c>
      <c r="N435" s="104">
        <v>2.5099999999999998</v>
      </c>
      <c r="P435" s="104">
        <v>-1.0900000000000001</v>
      </c>
      <c r="Q435" s="104">
        <v>-0.53</v>
      </c>
      <c r="R435" s="104">
        <v>-0.1</v>
      </c>
      <c r="T435" s="104">
        <v>-1.93</v>
      </c>
      <c r="U435" s="104">
        <v>-0.71</v>
      </c>
      <c r="V435" s="104">
        <v>-0.13</v>
      </c>
      <c r="X435" s="104">
        <f t="shared" si="208"/>
        <v>-1.51</v>
      </c>
      <c r="Y435" s="104">
        <f t="shared" si="208"/>
        <v>-0.62</v>
      </c>
      <c r="Z435" s="104">
        <f t="shared" si="208"/>
        <v>-0.115</v>
      </c>
      <c r="AB435" s="104">
        <f t="shared" si="209"/>
        <v>2.59</v>
      </c>
      <c r="AC435" s="104">
        <f t="shared" si="209"/>
        <v>2.59</v>
      </c>
      <c r="AD435" s="104">
        <f t="shared" si="209"/>
        <v>2.625</v>
      </c>
      <c r="AF435" s="63">
        <f t="shared" si="210"/>
        <v>4.0899999999999999E-2</v>
      </c>
      <c r="AG435" s="63">
        <f t="shared" si="210"/>
        <v>4.0899999999999999E-2</v>
      </c>
      <c r="AH435" s="63">
        <f t="shared" si="210"/>
        <v>4.1250000000000002E-2</v>
      </c>
      <c r="AJ435" s="63">
        <f t="shared" si="211"/>
        <v>3.3460625725758586E-3</v>
      </c>
      <c r="AK435" s="63">
        <f t="shared" si="211"/>
        <v>3.3460625725758586E-3</v>
      </c>
      <c r="AL435" s="63">
        <f t="shared" si="211"/>
        <v>3.3741726226397262E-3</v>
      </c>
      <c r="AN435" s="106" t="str">
        <f t="shared" ca="1" si="220"/>
        <v/>
      </c>
      <c r="AP435" s="106" t="str">
        <f t="shared" ca="1" si="221"/>
        <v/>
      </c>
      <c r="AR435" t="str">
        <f t="shared" si="201"/>
        <v>20121</v>
      </c>
      <c r="AS435">
        <f t="shared" si="214"/>
        <v>430</v>
      </c>
      <c r="AT435">
        <f t="shared" ca="1" si="202"/>
        <v>9305</v>
      </c>
      <c r="AU435">
        <f t="shared" ca="1" si="203"/>
        <v>7833</v>
      </c>
      <c r="AV435">
        <f t="shared" ca="1" si="204"/>
        <v>0.8</v>
      </c>
      <c r="AW435">
        <f t="shared" ca="1" si="227"/>
        <v>238</v>
      </c>
      <c r="BC435">
        <f t="shared" si="228"/>
        <v>435</v>
      </c>
      <c r="BD435">
        <f t="shared" si="229"/>
        <v>435</v>
      </c>
      <c r="BE435">
        <f t="shared" si="230"/>
        <v>435</v>
      </c>
      <c r="BF435">
        <f t="shared" si="235"/>
        <v>435</v>
      </c>
      <c r="BG435" t="str">
        <f t="shared" si="231"/>
        <v>$H$560</v>
      </c>
      <c r="BH435">
        <f t="shared" ca="1" si="218"/>
        <v>340</v>
      </c>
      <c r="BI435" t="str">
        <f t="shared" si="232"/>
        <v>$H$429</v>
      </c>
      <c r="BJ435">
        <f t="shared" ca="1" si="219"/>
        <v>234.7</v>
      </c>
      <c r="BK435">
        <f>ROW()</f>
        <v>435</v>
      </c>
      <c r="BL435">
        <f t="shared" si="226"/>
        <v>0</v>
      </c>
      <c r="BM435" t="b">
        <f t="shared" si="233"/>
        <v>1</v>
      </c>
      <c r="BN435">
        <f t="shared" ca="1" si="197"/>
        <v>340</v>
      </c>
      <c r="BO435">
        <f t="shared" si="234"/>
        <v>238</v>
      </c>
    </row>
    <row r="436" spans="1:67" x14ac:dyDescent="0.25">
      <c r="A436" t="str">
        <f t="shared" si="222"/>
        <v>20122</v>
      </c>
      <c r="B436">
        <f t="shared" si="223"/>
        <v>2012</v>
      </c>
      <c r="C436">
        <f t="shared" si="224"/>
        <v>2</v>
      </c>
      <c r="D436">
        <f t="shared" si="225"/>
        <v>431</v>
      </c>
      <c r="E436" s="64">
        <v>9325</v>
      </c>
      <c r="F436" s="64">
        <v>7847</v>
      </c>
      <c r="G436" s="2">
        <v>0.8</v>
      </c>
      <c r="H436" s="63">
        <v>239.9</v>
      </c>
      <c r="J436" s="32">
        <f>E436/E435</f>
        <v>1.0021493820526599</v>
      </c>
      <c r="K436" s="32">
        <f t="shared" si="213"/>
        <v>1.0017873100983021</v>
      </c>
      <c r="L436" s="104">
        <v>1.0900000000000001</v>
      </c>
      <c r="M436" s="104">
        <v>1.96</v>
      </c>
      <c r="N436" s="104">
        <v>2.5</v>
      </c>
      <c r="P436" s="104">
        <v>-1.1399999999999999</v>
      </c>
      <c r="Q436" s="104">
        <v>-0.52</v>
      </c>
      <c r="R436" s="104">
        <v>-0.1</v>
      </c>
      <c r="T436" s="104">
        <v>-2.0099999999999998</v>
      </c>
      <c r="U436" s="104">
        <v>-0.7</v>
      </c>
      <c r="V436" s="104">
        <v>-0.13</v>
      </c>
      <c r="X436" s="104">
        <f t="shared" si="208"/>
        <v>-1.5749999999999997</v>
      </c>
      <c r="Y436" s="104">
        <f t="shared" si="208"/>
        <v>-0.61</v>
      </c>
      <c r="Z436" s="104">
        <f t="shared" si="208"/>
        <v>-0.115</v>
      </c>
      <c r="AB436" s="104">
        <f t="shared" si="209"/>
        <v>2.665</v>
      </c>
      <c r="AC436" s="104">
        <f t="shared" si="209"/>
        <v>2.57</v>
      </c>
      <c r="AD436" s="104">
        <f t="shared" si="209"/>
        <v>2.6150000000000002</v>
      </c>
      <c r="AF436" s="63">
        <f t="shared" si="210"/>
        <v>4.165E-2</v>
      </c>
      <c r="AG436" s="63">
        <f t="shared" si="210"/>
        <v>4.07E-2</v>
      </c>
      <c r="AH436" s="63">
        <f t="shared" si="210"/>
        <v>4.1149999999999999E-2</v>
      </c>
      <c r="AJ436" s="63">
        <f t="shared" si="211"/>
        <v>3.4062877903533462E-3</v>
      </c>
      <c r="AK436" s="63">
        <f t="shared" si="211"/>
        <v>3.329995796502061E-3</v>
      </c>
      <c r="AL436" s="63">
        <f t="shared" si="211"/>
        <v>3.366142063684574E-3</v>
      </c>
      <c r="AN436" s="106" t="str">
        <f t="shared" ca="1" si="220"/>
        <v/>
      </c>
      <c r="AP436" s="106" t="str">
        <f t="shared" ca="1" si="221"/>
        <v/>
      </c>
      <c r="AR436" t="str">
        <f t="shared" si="201"/>
        <v>20122</v>
      </c>
      <c r="AS436">
        <f t="shared" si="214"/>
        <v>431</v>
      </c>
      <c r="AT436">
        <f t="shared" ca="1" si="202"/>
        <v>9325</v>
      </c>
      <c r="AU436">
        <f t="shared" ca="1" si="203"/>
        <v>7847</v>
      </c>
      <c r="AV436">
        <f t="shared" ca="1" si="204"/>
        <v>0.8</v>
      </c>
      <c r="AW436">
        <f t="shared" ca="1" si="227"/>
        <v>239.9</v>
      </c>
      <c r="BC436">
        <f t="shared" si="228"/>
        <v>436</v>
      </c>
      <c r="BD436">
        <f t="shared" si="229"/>
        <v>436</v>
      </c>
      <c r="BE436">
        <f t="shared" si="230"/>
        <v>436</v>
      </c>
      <c r="BF436">
        <f t="shared" si="235"/>
        <v>436</v>
      </c>
      <c r="BG436" t="str">
        <f t="shared" si="231"/>
        <v>$H$560</v>
      </c>
      <c r="BH436">
        <f t="shared" ca="1" si="218"/>
        <v>340</v>
      </c>
      <c r="BI436" t="str">
        <f t="shared" si="232"/>
        <v>$H$430</v>
      </c>
      <c r="BJ436">
        <f t="shared" ca="1" si="219"/>
        <v>236.1</v>
      </c>
      <c r="BK436">
        <f>ROW()</f>
        <v>436</v>
      </c>
      <c r="BL436">
        <f t="shared" si="226"/>
        <v>0</v>
      </c>
      <c r="BM436" t="b">
        <f t="shared" si="233"/>
        <v>1</v>
      </c>
      <c r="BN436">
        <f t="shared" ca="1" si="197"/>
        <v>340</v>
      </c>
      <c r="BO436">
        <f t="shared" si="234"/>
        <v>239.9</v>
      </c>
    </row>
    <row r="437" spans="1:67" x14ac:dyDescent="0.25">
      <c r="A437" t="str">
        <f t="shared" si="222"/>
        <v>20123</v>
      </c>
      <c r="B437">
        <f t="shared" si="223"/>
        <v>2012</v>
      </c>
      <c r="C437">
        <f t="shared" si="224"/>
        <v>3</v>
      </c>
      <c r="D437">
        <f t="shared" si="225"/>
        <v>432</v>
      </c>
      <c r="E437" s="64">
        <v>9365</v>
      </c>
      <c r="F437" s="64">
        <v>7862</v>
      </c>
      <c r="G437" s="2">
        <v>0.8</v>
      </c>
      <c r="H437" s="63">
        <v>240.8</v>
      </c>
      <c r="J437" s="32">
        <f>E437/E436</f>
        <v>1.004289544235925</v>
      </c>
      <c r="K437" s="32">
        <f t="shared" si="213"/>
        <v>1.0019115585574105</v>
      </c>
      <c r="L437" s="104">
        <v>1.17</v>
      </c>
      <c r="M437" s="104">
        <v>2.09</v>
      </c>
      <c r="N437" s="104">
        <v>2.67</v>
      </c>
      <c r="P437" s="104">
        <v>-1.44</v>
      </c>
      <c r="Q437" s="104">
        <v>-0.59</v>
      </c>
      <c r="R437" s="104">
        <v>0.03</v>
      </c>
      <c r="T437" s="104">
        <v>-2.33</v>
      </c>
      <c r="U437" s="104">
        <v>-0.77</v>
      </c>
      <c r="V437" s="104">
        <v>0</v>
      </c>
      <c r="X437" s="104">
        <f t="shared" si="208"/>
        <v>-1.885</v>
      </c>
      <c r="Y437" s="104">
        <f t="shared" si="208"/>
        <v>-0.67999999999999994</v>
      </c>
      <c r="Z437" s="104">
        <f t="shared" si="208"/>
        <v>1.4999999999999999E-2</v>
      </c>
      <c r="AB437" s="104">
        <f t="shared" si="209"/>
        <v>3.0549999999999997</v>
      </c>
      <c r="AC437" s="104">
        <f t="shared" si="209"/>
        <v>2.7699999999999996</v>
      </c>
      <c r="AD437" s="104">
        <f t="shared" si="209"/>
        <v>2.6549999999999998</v>
      </c>
      <c r="AF437" s="63">
        <f t="shared" si="210"/>
        <v>4.555E-2</v>
      </c>
      <c r="AG437" s="63">
        <f t="shared" si="210"/>
        <v>4.2699999999999995E-2</v>
      </c>
      <c r="AH437" s="63">
        <f t="shared" si="210"/>
        <v>4.1549999999999997E-2</v>
      </c>
      <c r="AJ437" s="63">
        <f t="shared" si="211"/>
        <v>3.7188196099211535E-3</v>
      </c>
      <c r="AK437" s="63">
        <f t="shared" si="211"/>
        <v>3.4905363507502507E-3</v>
      </c>
      <c r="AL437" s="63">
        <f t="shared" si="211"/>
        <v>3.398260058380842E-3</v>
      </c>
      <c r="AN437" s="106" t="str">
        <f t="shared" ca="1" si="220"/>
        <v/>
      </c>
      <c r="AP437" s="106" t="str">
        <f t="shared" ca="1" si="221"/>
        <v/>
      </c>
      <c r="AR437" t="str">
        <f t="shared" si="201"/>
        <v>20123</v>
      </c>
      <c r="AS437">
        <f t="shared" si="214"/>
        <v>432</v>
      </c>
      <c r="AT437">
        <f t="shared" ca="1" si="202"/>
        <v>9365</v>
      </c>
      <c r="AU437">
        <f t="shared" ca="1" si="203"/>
        <v>7862</v>
      </c>
      <c r="AV437">
        <f t="shared" ca="1" si="204"/>
        <v>0.8</v>
      </c>
      <c r="AW437">
        <f t="shared" ca="1" si="227"/>
        <v>240.8</v>
      </c>
      <c r="BC437">
        <f t="shared" si="228"/>
        <v>437</v>
      </c>
      <c r="BD437">
        <f t="shared" si="229"/>
        <v>437</v>
      </c>
      <c r="BE437">
        <f t="shared" si="230"/>
        <v>437</v>
      </c>
      <c r="BF437">
        <f t="shared" si="235"/>
        <v>437</v>
      </c>
      <c r="BG437" t="str">
        <f t="shared" si="231"/>
        <v>$H$560</v>
      </c>
      <c r="BH437">
        <f t="shared" ca="1" si="218"/>
        <v>340</v>
      </c>
      <c r="BI437" t="str">
        <f t="shared" si="232"/>
        <v>$H$431</v>
      </c>
      <c r="BJ437">
        <f t="shared" ca="1" si="219"/>
        <v>237.9</v>
      </c>
      <c r="BK437">
        <f>ROW()</f>
        <v>437</v>
      </c>
      <c r="BL437">
        <f t="shared" si="226"/>
        <v>0</v>
      </c>
      <c r="BM437" t="b">
        <f t="shared" si="233"/>
        <v>1</v>
      </c>
      <c r="BN437">
        <f t="shared" ca="1" si="197"/>
        <v>340</v>
      </c>
      <c r="BO437">
        <f t="shared" si="234"/>
        <v>240.8</v>
      </c>
    </row>
    <row r="438" spans="1:67" x14ac:dyDescent="0.25">
      <c r="A438" t="str">
        <f t="shared" si="222"/>
        <v>20124</v>
      </c>
      <c r="B438">
        <f t="shared" si="223"/>
        <v>2012</v>
      </c>
      <c r="C438">
        <f t="shared" si="224"/>
        <v>4</v>
      </c>
      <c r="D438">
        <f t="shared" si="225"/>
        <v>433</v>
      </c>
      <c r="E438" s="64">
        <v>9426</v>
      </c>
      <c r="F438" s="64">
        <v>7876</v>
      </c>
      <c r="G438" s="2">
        <v>0.8</v>
      </c>
      <c r="H438" s="63">
        <v>242.5</v>
      </c>
      <c r="J438" s="32">
        <f t="shared" si="212"/>
        <v>1.0065136145221569</v>
      </c>
      <c r="K438" s="32">
        <f t="shared" si="213"/>
        <v>1.0017807173747137</v>
      </c>
      <c r="L438" s="104">
        <v>1.1299999999999999</v>
      </c>
      <c r="M438" s="104">
        <v>2.12</v>
      </c>
      <c r="N438" s="104">
        <v>2.75</v>
      </c>
      <c r="P438" s="104">
        <v>-1.38</v>
      </c>
      <c r="Q438" s="104">
        <v>-0.55000000000000004</v>
      </c>
      <c r="R438" s="104">
        <v>0.02</v>
      </c>
      <c r="T438" s="104">
        <v>-2.29</v>
      </c>
      <c r="U438" s="104">
        <v>-0.73</v>
      </c>
      <c r="V438" s="104">
        <v>-0.01</v>
      </c>
      <c r="X438" s="104">
        <f t="shared" si="208"/>
        <v>-1.835</v>
      </c>
      <c r="Y438" s="104">
        <f t="shared" si="208"/>
        <v>-0.64</v>
      </c>
      <c r="Z438" s="104">
        <f t="shared" si="208"/>
        <v>5.0000000000000001E-3</v>
      </c>
      <c r="AB438" s="104">
        <f t="shared" si="209"/>
        <v>2.9649999999999999</v>
      </c>
      <c r="AC438" s="104">
        <f t="shared" si="209"/>
        <v>2.7600000000000002</v>
      </c>
      <c r="AD438" s="104">
        <f t="shared" si="209"/>
        <v>2.7450000000000001</v>
      </c>
      <c r="AF438" s="63">
        <f t="shared" si="210"/>
        <v>4.4649999999999995E-2</v>
      </c>
      <c r="AG438" s="63">
        <f t="shared" si="210"/>
        <v>4.2599999999999999E-2</v>
      </c>
      <c r="AH438" s="63">
        <f t="shared" si="210"/>
        <v>4.2450000000000002E-2</v>
      </c>
      <c r="AJ438" s="63">
        <f t="shared" si="211"/>
        <v>3.6467918469804683E-3</v>
      </c>
      <c r="AK438" s="63">
        <f t="shared" si="211"/>
        <v>3.4825160297176083E-3</v>
      </c>
      <c r="AL438" s="63">
        <f t="shared" si="211"/>
        <v>3.4704842259019042E-3</v>
      </c>
      <c r="AN438" s="106" t="str">
        <f t="shared" ca="1" si="220"/>
        <v/>
      </c>
      <c r="AP438" s="106" t="str">
        <f t="shared" ca="1" si="221"/>
        <v/>
      </c>
      <c r="AR438" t="str">
        <f t="shared" si="201"/>
        <v>20124</v>
      </c>
      <c r="AS438">
        <f t="shared" si="214"/>
        <v>433</v>
      </c>
      <c r="AT438">
        <f t="shared" ca="1" si="202"/>
        <v>9426</v>
      </c>
      <c r="AU438">
        <f t="shared" ca="1" si="203"/>
        <v>7876</v>
      </c>
      <c r="AV438">
        <f t="shared" ca="1" si="204"/>
        <v>0.8</v>
      </c>
      <c r="AW438">
        <f t="shared" ca="1" si="227"/>
        <v>242.5</v>
      </c>
      <c r="BC438">
        <f t="shared" si="228"/>
        <v>438</v>
      </c>
      <c r="BD438">
        <f t="shared" si="229"/>
        <v>438</v>
      </c>
      <c r="BE438">
        <f t="shared" si="230"/>
        <v>438</v>
      </c>
      <c r="BF438">
        <f t="shared" si="235"/>
        <v>438</v>
      </c>
      <c r="BG438" t="str">
        <f t="shared" si="231"/>
        <v>$H$560</v>
      </c>
      <c r="BH438">
        <f t="shared" ca="1" si="218"/>
        <v>340</v>
      </c>
      <c r="BI438" t="str">
        <f t="shared" si="232"/>
        <v>$H$432</v>
      </c>
      <c r="BJ438">
        <f t="shared" ca="1" si="219"/>
        <v>238</v>
      </c>
      <c r="BK438">
        <f>ROW()</f>
        <v>438</v>
      </c>
      <c r="BL438">
        <f t="shared" si="226"/>
        <v>0</v>
      </c>
      <c r="BM438" t="b">
        <f t="shared" si="233"/>
        <v>1</v>
      </c>
      <c r="BN438">
        <f t="shared" ca="1" si="197"/>
        <v>340</v>
      </c>
      <c r="BO438">
        <f t="shared" si="234"/>
        <v>242.5</v>
      </c>
    </row>
    <row r="439" spans="1:67" x14ac:dyDescent="0.25">
      <c r="A439" t="str">
        <f t="shared" si="222"/>
        <v>20125</v>
      </c>
      <c r="B439">
        <f t="shared" si="223"/>
        <v>2012</v>
      </c>
      <c r="C439">
        <f t="shared" si="224"/>
        <v>5</v>
      </c>
      <c r="D439">
        <f t="shared" si="225"/>
        <v>434</v>
      </c>
      <c r="E439" s="64">
        <v>9446</v>
      </c>
      <c r="F439" s="64">
        <v>7891</v>
      </c>
      <c r="G439" s="2">
        <v>0.8</v>
      </c>
      <c r="H439" s="63">
        <v>242.4</v>
      </c>
      <c r="J439" s="32">
        <f>E439/E438</f>
        <v>1.0021217907914279</v>
      </c>
      <c r="K439" s="32">
        <f t="shared" si="213"/>
        <v>1.0019045200609447</v>
      </c>
      <c r="L439" s="104">
        <v>1.1299999999999999</v>
      </c>
      <c r="M439" s="104">
        <v>2.0499999999999998</v>
      </c>
      <c r="N439" s="104">
        <v>2.66</v>
      </c>
      <c r="P439" s="104">
        <v>-1.28</v>
      </c>
      <c r="Q439" s="104">
        <v>-0.57999999999999996</v>
      </c>
      <c r="R439" s="104">
        <v>0.06</v>
      </c>
      <c r="T439" s="104">
        <v>-2.23</v>
      </c>
      <c r="U439" s="104">
        <v>-0.76</v>
      </c>
      <c r="V439" s="104">
        <v>0.03</v>
      </c>
      <c r="X439" s="104">
        <f t="shared" si="208"/>
        <v>-1.7549999999999999</v>
      </c>
      <c r="Y439" s="104">
        <f t="shared" si="208"/>
        <v>-0.66999999999999993</v>
      </c>
      <c r="Z439" s="104">
        <f t="shared" si="208"/>
        <v>4.4999999999999998E-2</v>
      </c>
      <c r="AB439" s="104">
        <f t="shared" si="209"/>
        <v>2.8849999999999998</v>
      </c>
      <c r="AC439" s="104">
        <f t="shared" si="209"/>
        <v>2.7199999999999998</v>
      </c>
      <c r="AD439" s="104">
        <f t="shared" si="209"/>
        <v>2.6150000000000002</v>
      </c>
      <c r="AF439" s="63">
        <f t="shared" si="210"/>
        <v>4.385E-2</v>
      </c>
      <c r="AG439" s="63">
        <f t="shared" si="210"/>
        <v>4.2199999999999994E-2</v>
      </c>
      <c r="AH439" s="63">
        <f t="shared" si="210"/>
        <v>4.1149999999999999E-2</v>
      </c>
      <c r="AJ439" s="63">
        <f t="shared" si="211"/>
        <v>3.5827193991713191E-3</v>
      </c>
      <c r="AK439" s="63">
        <f t="shared" si="211"/>
        <v>3.4504276924163246E-3</v>
      </c>
      <c r="AL439" s="63">
        <f t="shared" si="211"/>
        <v>3.366142063684574E-3</v>
      </c>
      <c r="AN439" s="106" t="str">
        <f t="shared" ca="1" si="220"/>
        <v/>
      </c>
      <c r="AP439" s="106" t="str">
        <f t="shared" ca="1" si="221"/>
        <v/>
      </c>
      <c r="AR439" t="str">
        <f t="shared" si="201"/>
        <v>20125</v>
      </c>
      <c r="AS439">
        <f t="shared" si="214"/>
        <v>434</v>
      </c>
      <c r="AT439">
        <f t="shared" ca="1" si="202"/>
        <v>9446</v>
      </c>
      <c r="AU439">
        <f t="shared" ca="1" si="203"/>
        <v>7891</v>
      </c>
      <c r="AV439">
        <f t="shared" ca="1" si="204"/>
        <v>0.8</v>
      </c>
      <c r="AW439">
        <f t="shared" ca="1" si="227"/>
        <v>242.4</v>
      </c>
      <c r="BC439">
        <f t="shared" si="228"/>
        <v>439</v>
      </c>
      <c r="BD439">
        <f t="shared" si="229"/>
        <v>439</v>
      </c>
      <c r="BE439">
        <f t="shared" si="230"/>
        <v>439</v>
      </c>
      <c r="BF439">
        <f t="shared" si="235"/>
        <v>439</v>
      </c>
      <c r="BG439" t="str">
        <f t="shared" si="231"/>
        <v>$H$560</v>
      </c>
      <c r="BH439">
        <f t="shared" ca="1" si="218"/>
        <v>340</v>
      </c>
      <c r="BI439" t="str">
        <f t="shared" si="232"/>
        <v>$H$433</v>
      </c>
      <c r="BJ439">
        <f t="shared" ca="1" si="219"/>
        <v>238.5</v>
      </c>
      <c r="BK439">
        <f>ROW()</f>
        <v>439</v>
      </c>
      <c r="BL439">
        <f t="shared" si="226"/>
        <v>0</v>
      </c>
      <c r="BM439" t="b">
        <f t="shared" si="233"/>
        <v>1</v>
      </c>
      <c r="BN439">
        <f t="shared" ca="1" si="197"/>
        <v>340</v>
      </c>
      <c r="BO439">
        <f t="shared" si="234"/>
        <v>242.4</v>
      </c>
    </row>
    <row r="440" spans="1:67" x14ac:dyDescent="0.25">
      <c r="A440" t="str">
        <f t="shared" si="222"/>
        <v>20126</v>
      </c>
      <c r="B440">
        <f t="shared" si="223"/>
        <v>2012</v>
      </c>
      <c r="C440">
        <f t="shared" si="224"/>
        <v>6</v>
      </c>
      <c r="D440">
        <f t="shared" si="225"/>
        <v>435</v>
      </c>
      <c r="E440" s="64">
        <v>9467</v>
      </c>
      <c r="F440" s="64">
        <v>7906</v>
      </c>
      <c r="G440" s="2">
        <v>0.8</v>
      </c>
      <c r="H440" s="63">
        <v>241.8</v>
      </c>
      <c r="J440" s="32">
        <f t="shared" si="212"/>
        <v>1.0022231632437011</v>
      </c>
      <c r="K440" s="32">
        <f t="shared" si="213"/>
        <v>1.0019008997592194</v>
      </c>
      <c r="L440" s="104">
        <v>0.72</v>
      </c>
      <c r="M440" s="104">
        <v>1.49</v>
      </c>
      <c r="N440" s="104">
        <v>2.06</v>
      </c>
      <c r="P440" s="104">
        <v>-1.37</v>
      </c>
      <c r="Q440" s="104">
        <v>-0.79</v>
      </c>
      <c r="R440" s="104">
        <v>-0.12</v>
      </c>
      <c r="T440" s="104">
        <v>-2.3199999999999998</v>
      </c>
      <c r="U440" s="104">
        <v>-0.97</v>
      </c>
      <c r="V440" s="104">
        <v>-0.15</v>
      </c>
      <c r="X440" s="104">
        <f t="shared" si="208"/>
        <v>-1.845</v>
      </c>
      <c r="Y440" s="104">
        <f t="shared" si="208"/>
        <v>-0.88</v>
      </c>
      <c r="Z440" s="104">
        <f t="shared" si="208"/>
        <v>-0.13500000000000001</v>
      </c>
      <c r="AB440" s="104">
        <f t="shared" si="209"/>
        <v>2.5649999999999999</v>
      </c>
      <c r="AC440" s="104">
        <f t="shared" si="209"/>
        <v>2.37</v>
      </c>
      <c r="AD440" s="104">
        <f t="shared" si="209"/>
        <v>2.1950000000000003</v>
      </c>
      <c r="AF440" s="63">
        <f t="shared" si="210"/>
        <v>4.0649999999999992E-2</v>
      </c>
      <c r="AG440" s="63">
        <f t="shared" si="210"/>
        <v>3.8699999999999998E-2</v>
      </c>
      <c r="AH440" s="63">
        <f t="shared" si="210"/>
        <v>3.6950000000000004E-2</v>
      </c>
      <c r="AJ440" s="63">
        <f t="shared" si="211"/>
        <v>3.3259786602386487E-3</v>
      </c>
      <c r="AK440" s="63">
        <f t="shared" si="211"/>
        <v>3.1691721789193217E-3</v>
      </c>
      <c r="AL440" s="63">
        <f t="shared" si="211"/>
        <v>3.0282184913286159E-3</v>
      </c>
      <c r="AN440" s="106" t="str">
        <f t="shared" ca="1" si="220"/>
        <v/>
      </c>
      <c r="AP440" s="106" t="str">
        <f t="shared" ca="1" si="221"/>
        <v/>
      </c>
      <c r="AR440" t="str">
        <f t="shared" si="201"/>
        <v>20126</v>
      </c>
      <c r="AS440">
        <f t="shared" si="214"/>
        <v>435</v>
      </c>
      <c r="AT440">
        <f t="shared" ca="1" si="202"/>
        <v>9467</v>
      </c>
      <c r="AU440">
        <f t="shared" ca="1" si="203"/>
        <v>7906</v>
      </c>
      <c r="AV440">
        <f t="shared" ca="1" si="204"/>
        <v>0.8</v>
      </c>
      <c r="AW440">
        <f t="shared" ca="1" si="227"/>
        <v>241.8</v>
      </c>
      <c r="BC440">
        <f t="shared" si="228"/>
        <v>440</v>
      </c>
      <c r="BD440">
        <f t="shared" si="229"/>
        <v>440</v>
      </c>
      <c r="BE440">
        <f t="shared" si="230"/>
        <v>440</v>
      </c>
      <c r="BF440">
        <f t="shared" si="235"/>
        <v>440</v>
      </c>
      <c r="BG440" t="str">
        <f t="shared" si="231"/>
        <v>$H$560</v>
      </c>
      <c r="BH440">
        <f t="shared" ca="1" si="218"/>
        <v>340</v>
      </c>
      <c r="BI440" t="str">
        <f t="shared" si="232"/>
        <v>$H$434</v>
      </c>
      <c r="BJ440">
        <f t="shared" ca="1" si="219"/>
        <v>239.4</v>
      </c>
      <c r="BK440">
        <f>ROW()</f>
        <v>440</v>
      </c>
      <c r="BL440">
        <f t="shared" si="226"/>
        <v>0</v>
      </c>
      <c r="BM440" t="b">
        <f t="shared" si="233"/>
        <v>1</v>
      </c>
      <c r="BN440">
        <f t="shared" ca="1" si="197"/>
        <v>340</v>
      </c>
      <c r="BO440">
        <f t="shared" si="234"/>
        <v>241.8</v>
      </c>
    </row>
    <row r="441" spans="1:67" x14ac:dyDescent="0.25">
      <c r="A441" t="str">
        <f t="shared" si="222"/>
        <v>20127</v>
      </c>
      <c r="B441">
        <f t="shared" si="223"/>
        <v>2012</v>
      </c>
      <c r="C441">
        <f t="shared" si="224"/>
        <v>7</v>
      </c>
      <c r="D441">
        <f t="shared" si="225"/>
        <v>436</v>
      </c>
      <c r="E441" s="64">
        <v>9507</v>
      </c>
      <c r="F441" s="64">
        <v>7921</v>
      </c>
      <c r="G441" s="2">
        <v>0.8</v>
      </c>
      <c r="H441" s="63">
        <v>242.1</v>
      </c>
      <c r="J441" s="32">
        <f t="shared" si="212"/>
        <v>1.0042252033379107</v>
      </c>
      <c r="K441" s="32">
        <f t="shared" si="213"/>
        <v>1.0018972931950418</v>
      </c>
      <c r="L441" s="104">
        <v>0.84</v>
      </c>
      <c r="M441" s="104">
        <v>1.66</v>
      </c>
      <c r="N441" s="104">
        <v>2.2400000000000002</v>
      </c>
      <c r="P441" s="104">
        <v>-1.0900000000000001</v>
      </c>
      <c r="Q441" s="104">
        <v>-0.62</v>
      </c>
      <c r="R441" s="104">
        <v>0.02</v>
      </c>
      <c r="T441" s="104">
        <v>-2.09</v>
      </c>
      <c r="U441" s="104">
        <v>-0.81</v>
      </c>
      <c r="V441" s="104">
        <v>-0.01</v>
      </c>
      <c r="X441" s="104">
        <f t="shared" si="208"/>
        <v>-1.5899999999999999</v>
      </c>
      <c r="Y441" s="104">
        <f t="shared" si="208"/>
        <v>-0.71500000000000008</v>
      </c>
      <c r="Z441" s="104">
        <f t="shared" si="208"/>
        <v>5.0000000000000001E-3</v>
      </c>
      <c r="AB441" s="104">
        <f t="shared" si="209"/>
        <v>2.4299999999999997</v>
      </c>
      <c r="AC441" s="104">
        <f t="shared" si="209"/>
        <v>2.375</v>
      </c>
      <c r="AD441" s="104">
        <f t="shared" si="209"/>
        <v>2.2350000000000003</v>
      </c>
      <c r="AF441" s="63">
        <f t="shared" si="210"/>
        <v>3.9299999999999995E-2</v>
      </c>
      <c r="AG441" s="63">
        <f t="shared" si="210"/>
        <v>3.875E-2</v>
      </c>
      <c r="AH441" s="63">
        <f t="shared" si="210"/>
        <v>3.7350000000000001E-2</v>
      </c>
      <c r="AJ441" s="63">
        <f t="shared" si="211"/>
        <v>3.2174490479424112E-3</v>
      </c>
      <c r="AK441" s="63">
        <f t="shared" si="211"/>
        <v>3.1731962275702852E-3</v>
      </c>
      <c r="AL441" s="63">
        <f t="shared" si="211"/>
        <v>3.0604556910085456E-3</v>
      </c>
      <c r="AN441" s="106" t="str">
        <f t="shared" ca="1" si="220"/>
        <v/>
      </c>
      <c r="AP441" s="106" t="str">
        <f t="shared" ca="1" si="221"/>
        <v/>
      </c>
      <c r="AR441" t="str">
        <f t="shared" si="201"/>
        <v>20127</v>
      </c>
      <c r="AS441">
        <f t="shared" si="214"/>
        <v>436</v>
      </c>
      <c r="AT441">
        <f t="shared" ca="1" si="202"/>
        <v>9507</v>
      </c>
      <c r="AU441">
        <f t="shared" ca="1" si="203"/>
        <v>7921</v>
      </c>
      <c r="AV441">
        <f t="shared" ca="1" si="204"/>
        <v>0.8</v>
      </c>
      <c r="AW441">
        <f t="shared" ca="1" si="227"/>
        <v>242.1</v>
      </c>
      <c r="BC441">
        <f t="shared" si="228"/>
        <v>441</v>
      </c>
      <c r="BD441">
        <f t="shared" si="229"/>
        <v>441</v>
      </c>
      <c r="BE441">
        <f t="shared" si="230"/>
        <v>441</v>
      </c>
      <c r="BF441">
        <f t="shared" si="235"/>
        <v>441</v>
      </c>
      <c r="BG441" t="str">
        <f t="shared" si="231"/>
        <v>$H$560</v>
      </c>
      <c r="BH441">
        <f t="shared" ca="1" si="218"/>
        <v>340</v>
      </c>
      <c r="BI441" t="str">
        <f t="shared" si="232"/>
        <v>$H$435</v>
      </c>
      <c r="BJ441">
        <f t="shared" ca="1" si="219"/>
        <v>238</v>
      </c>
      <c r="BK441">
        <f>ROW()</f>
        <v>441</v>
      </c>
      <c r="BL441">
        <f t="shared" si="226"/>
        <v>0</v>
      </c>
      <c r="BM441" t="b">
        <f t="shared" si="233"/>
        <v>1</v>
      </c>
      <c r="BN441">
        <f t="shared" ca="1" si="197"/>
        <v>340</v>
      </c>
      <c r="BO441">
        <f t="shared" si="234"/>
        <v>242.1</v>
      </c>
    </row>
    <row r="442" spans="1:67" x14ac:dyDescent="0.25">
      <c r="A442" t="str">
        <f t="shared" si="222"/>
        <v>20128</v>
      </c>
      <c r="B442">
        <f t="shared" si="223"/>
        <v>2012</v>
      </c>
      <c r="C442">
        <f t="shared" si="224"/>
        <v>8</v>
      </c>
      <c r="D442">
        <f t="shared" si="225"/>
        <v>437</v>
      </c>
      <c r="E442" s="64">
        <v>9547</v>
      </c>
      <c r="F442" s="64">
        <v>7936</v>
      </c>
      <c r="G442" s="2">
        <v>0.8</v>
      </c>
      <c r="H442" s="63">
        <v>243</v>
      </c>
      <c r="J442" s="32">
        <f t="shared" si="212"/>
        <v>1.004207426107079</v>
      </c>
      <c r="K442" s="32">
        <f t="shared" si="213"/>
        <v>1.0018937002903674</v>
      </c>
      <c r="L442" s="104">
        <v>0.64</v>
      </c>
      <c r="M442" s="104">
        <v>1.48</v>
      </c>
      <c r="N442" s="104">
        <v>2.09</v>
      </c>
      <c r="P442" s="104">
        <v>-1.3</v>
      </c>
      <c r="Q442" s="104">
        <v>-0.73</v>
      </c>
      <c r="R442" s="104">
        <v>0.03</v>
      </c>
      <c r="T442" s="104">
        <v>-2.33</v>
      </c>
      <c r="U442" s="104">
        <v>-0.92</v>
      </c>
      <c r="V442" s="104">
        <v>0</v>
      </c>
      <c r="X442" s="104">
        <f t="shared" si="208"/>
        <v>-1.8149999999999999</v>
      </c>
      <c r="Y442" s="104">
        <f t="shared" si="208"/>
        <v>-0.82499999999999996</v>
      </c>
      <c r="Z442" s="104">
        <f t="shared" si="208"/>
        <v>1.4999999999999999E-2</v>
      </c>
      <c r="AB442" s="104">
        <f t="shared" si="209"/>
        <v>2.4550000000000001</v>
      </c>
      <c r="AC442" s="104">
        <f t="shared" si="209"/>
        <v>2.3049999999999997</v>
      </c>
      <c r="AD442" s="104">
        <f t="shared" si="209"/>
        <v>2.0749999999999997</v>
      </c>
      <c r="AF442" s="63">
        <f t="shared" si="210"/>
        <v>3.9550000000000002E-2</v>
      </c>
      <c r="AG442" s="63">
        <f t="shared" si="210"/>
        <v>3.805E-2</v>
      </c>
      <c r="AH442" s="63">
        <f t="shared" si="210"/>
        <v>3.5749999999999997E-2</v>
      </c>
      <c r="AJ442" s="63">
        <f t="shared" si="211"/>
        <v>3.2375568701310531E-3</v>
      </c>
      <c r="AK442" s="63">
        <f t="shared" si="211"/>
        <v>3.1168433818244967E-3</v>
      </c>
      <c r="AL442" s="63">
        <f t="shared" si="211"/>
        <v>2.9314384517902248E-3</v>
      </c>
      <c r="AN442" s="106" t="str">
        <f t="shared" ca="1" si="220"/>
        <v/>
      </c>
      <c r="AP442" s="106" t="str">
        <f t="shared" ca="1" si="221"/>
        <v/>
      </c>
      <c r="AR442" t="str">
        <f t="shared" si="201"/>
        <v>20128</v>
      </c>
      <c r="AS442">
        <f t="shared" si="214"/>
        <v>437</v>
      </c>
      <c r="AT442">
        <f t="shared" ca="1" si="202"/>
        <v>9547</v>
      </c>
      <c r="AU442">
        <f t="shared" ca="1" si="203"/>
        <v>7936</v>
      </c>
      <c r="AV442">
        <f t="shared" ca="1" si="204"/>
        <v>0.8</v>
      </c>
      <c r="AW442">
        <f t="shared" ca="1" si="227"/>
        <v>243</v>
      </c>
      <c r="BC442">
        <f t="shared" si="228"/>
        <v>442</v>
      </c>
      <c r="BD442">
        <f t="shared" si="229"/>
        <v>442</v>
      </c>
      <c r="BE442">
        <f t="shared" si="230"/>
        <v>442</v>
      </c>
      <c r="BF442">
        <f t="shared" si="235"/>
        <v>442</v>
      </c>
      <c r="BG442" t="str">
        <f t="shared" si="231"/>
        <v>$H$560</v>
      </c>
      <c r="BH442">
        <f t="shared" ca="1" si="218"/>
        <v>340</v>
      </c>
      <c r="BI442" t="str">
        <f t="shared" si="232"/>
        <v>$H$436</v>
      </c>
      <c r="BJ442">
        <f t="shared" ca="1" si="219"/>
        <v>239.9</v>
      </c>
      <c r="BK442">
        <f>ROW()</f>
        <v>442</v>
      </c>
      <c r="BL442">
        <f t="shared" si="226"/>
        <v>0</v>
      </c>
      <c r="BM442" t="b">
        <f t="shared" si="233"/>
        <v>1</v>
      </c>
      <c r="BN442">
        <f t="shared" ca="1" si="197"/>
        <v>340</v>
      </c>
      <c r="BO442">
        <f t="shared" si="234"/>
        <v>243</v>
      </c>
    </row>
    <row r="443" spans="1:67" x14ac:dyDescent="0.25">
      <c r="A443" t="str">
        <f t="shared" si="222"/>
        <v>20129</v>
      </c>
      <c r="B443">
        <f t="shared" si="223"/>
        <v>2012</v>
      </c>
      <c r="C443">
        <f t="shared" si="224"/>
        <v>9</v>
      </c>
      <c r="D443">
        <f t="shared" si="225"/>
        <v>438</v>
      </c>
      <c r="E443" s="64">
        <v>9507</v>
      </c>
      <c r="F443" s="64">
        <v>7950</v>
      </c>
      <c r="G443" s="2">
        <v>0.8</v>
      </c>
      <c r="H443" s="63">
        <v>244.2</v>
      </c>
      <c r="J443" s="32">
        <f t="shared" si="212"/>
        <v>0.99581020215774585</v>
      </c>
      <c r="K443" s="32">
        <f t="shared" si="213"/>
        <v>1.0017641129032258</v>
      </c>
      <c r="L443" s="104">
        <v>0.64</v>
      </c>
      <c r="M443" s="104">
        <v>1.47</v>
      </c>
      <c r="N443" s="104">
        <v>2.08</v>
      </c>
      <c r="P443" s="104">
        <v>-1.59</v>
      </c>
      <c r="Q443" s="104">
        <v>-0.86</v>
      </c>
      <c r="R443" s="104">
        <v>0.05</v>
      </c>
      <c r="T443" s="104">
        <v>-2.64</v>
      </c>
      <c r="U443" s="104">
        <v>-1.05</v>
      </c>
      <c r="V443" s="104">
        <v>0.02</v>
      </c>
      <c r="X443" s="104">
        <f t="shared" si="208"/>
        <v>-2.1150000000000002</v>
      </c>
      <c r="Y443" s="104">
        <f t="shared" si="208"/>
        <v>-0.95500000000000007</v>
      </c>
      <c r="Z443" s="104">
        <f t="shared" si="208"/>
        <v>3.5000000000000003E-2</v>
      </c>
      <c r="AB443" s="104">
        <f t="shared" si="209"/>
        <v>2.7550000000000003</v>
      </c>
      <c r="AC443" s="104">
        <f t="shared" si="209"/>
        <v>2.4249999999999998</v>
      </c>
      <c r="AD443" s="104">
        <f t="shared" si="209"/>
        <v>2.0449999999999999</v>
      </c>
      <c r="AF443" s="63">
        <f t="shared" si="210"/>
        <v>4.2550000000000004E-2</v>
      </c>
      <c r="AG443" s="63">
        <f t="shared" si="210"/>
        <v>3.925E-2</v>
      </c>
      <c r="AH443" s="63">
        <f t="shared" si="210"/>
        <v>3.5450000000000002E-2</v>
      </c>
      <c r="AJ443" s="63">
        <f t="shared" si="211"/>
        <v>3.4785056047641483E-3</v>
      </c>
      <c r="AK443" s="63">
        <f t="shared" si="211"/>
        <v>3.2134269514560998E-3</v>
      </c>
      <c r="AL443" s="63">
        <f t="shared" si="211"/>
        <v>2.9072273823647077E-3</v>
      </c>
      <c r="AN443" s="106" t="str">
        <f t="shared" ca="1" si="220"/>
        <v/>
      </c>
      <c r="AP443" s="106" t="str">
        <f t="shared" ca="1" si="221"/>
        <v/>
      </c>
      <c r="AR443" t="str">
        <f t="shared" si="201"/>
        <v>20129</v>
      </c>
      <c r="AS443">
        <f t="shared" si="214"/>
        <v>438</v>
      </c>
      <c r="AT443">
        <f t="shared" ca="1" si="202"/>
        <v>9507</v>
      </c>
      <c r="AU443">
        <f t="shared" ca="1" si="203"/>
        <v>7950</v>
      </c>
      <c r="AV443">
        <f t="shared" ca="1" si="204"/>
        <v>0.8</v>
      </c>
      <c r="AW443">
        <f t="shared" ca="1" si="227"/>
        <v>244.2</v>
      </c>
      <c r="BC443">
        <f t="shared" si="228"/>
        <v>443</v>
      </c>
      <c r="BD443">
        <f t="shared" si="229"/>
        <v>443</v>
      </c>
      <c r="BE443">
        <f t="shared" si="230"/>
        <v>443</v>
      </c>
      <c r="BF443">
        <f t="shared" si="235"/>
        <v>443</v>
      </c>
      <c r="BG443" t="str">
        <f t="shared" si="231"/>
        <v>$H$560</v>
      </c>
      <c r="BH443">
        <f t="shared" ca="1" si="218"/>
        <v>340</v>
      </c>
      <c r="BI443" t="str">
        <f t="shared" si="232"/>
        <v>$H$437</v>
      </c>
      <c r="BJ443">
        <f t="shared" ca="1" si="219"/>
        <v>240.8</v>
      </c>
      <c r="BK443">
        <f>ROW()</f>
        <v>443</v>
      </c>
      <c r="BL443">
        <f t="shared" si="226"/>
        <v>0</v>
      </c>
      <c r="BM443" t="b">
        <f t="shared" si="233"/>
        <v>1</v>
      </c>
      <c r="BN443">
        <f t="shared" ref="BN443:BN506" ca="1" si="236">BH443*(BH443/BJ443)^(BL443/$BJ$3)*BM443</f>
        <v>340</v>
      </c>
      <c r="BO443">
        <f t="shared" si="234"/>
        <v>244.2</v>
      </c>
    </row>
    <row r="444" spans="1:67" x14ac:dyDescent="0.25">
      <c r="A444" t="str">
        <f t="shared" si="222"/>
        <v>201210</v>
      </c>
      <c r="B444">
        <f t="shared" si="223"/>
        <v>2012</v>
      </c>
      <c r="C444">
        <f t="shared" si="224"/>
        <v>10</v>
      </c>
      <c r="D444">
        <f t="shared" si="225"/>
        <v>439</v>
      </c>
      <c r="E444" s="64">
        <v>9507</v>
      </c>
      <c r="F444" s="64">
        <v>7965</v>
      </c>
      <c r="G444" s="2">
        <v>0.8</v>
      </c>
      <c r="H444" s="63">
        <v>245.6</v>
      </c>
      <c r="J444" s="32">
        <f t="shared" si="212"/>
        <v>1</v>
      </c>
      <c r="K444" s="32">
        <f t="shared" si="213"/>
        <v>1.0018867924528303</v>
      </c>
      <c r="L444" s="104">
        <v>0.75</v>
      </c>
      <c r="M444" s="104">
        <v>1.58</v>
      </c>
      <c r="N444" s="104">
        <v>2.19</v>
      </c>
      <c r="P444" s="104">
        <v>-1.33</v>
      </c>
      <c r="Q444" s="104">
        <v>-0.64</v>
      </c>
      <c r="R444" s="104">
        <v>0.23</v>
      </c>
      <c r="T444" s="104">
        <v>-2.42</v>
      </c>
      <c r="U444" s="104">
        <v>-0.83</v>
      </c>
      <c r="V444" s="104">
        <v>0.2</v>
      </c>
      <c r="X444" s="104">
        <f t="shared" si="208"/>
        <v>-1.875</v>
      </c>
      <c r="Y444" s="104">
        <f t="shared" si="208"/>
        <v>-0.73499999999999999</v>
      </c>
      <c r="Z444" s="104">
        <f t="shared" si="208"/>
        <v>0.21500000000000002</v>
      </c>
      <c r="AB444" s="104">
        <f t="shared" si="209"/>
        <v>2.625</v>
      </c>
      <c r="AC444" s="104">
        <f t="shared" si="209"/>
        <v>2.3149999999999999</v>
      </c>
      <c r="AD444" s="104">
        <f t="shared" si="209"/>
        <v>1.9749999999999999</v>
      </c>
      <c r="AF444" s="63">
        <f t="shared" si="210"/>
        <v>4.1250000000000002E-2</v>
      </c>
      <c r="AG444" s="63">
        <f t="shared" si="210"/>
        <v>3.8149999999999996E-2</v>
      </c>
      <c r="AH444" s="63">
        <f t="shared" si="210"/>
        <v>3.4749999999999996E-2</v>
      </c>
      <c r="AJ444" s="63">
        <f t="shared" si="211"/>
        <v>3.3741726226397262E-3</v>
      </c>
      <c r="AK444" s="63">
        <f t="shared" si="211"/>
        <v>3.1248959206808813E-3</v>
      </c>
      <c r="AL444" s="63">
        <f t="shared" si="211"/>
        <v>2.8507098716084034E-3</v>
      </c>
      <c r="AN444" s="106" t="str">
        <f t="shared" ca="1" si="220"/>
        <v/>
      </c>
      <c r="AP444" s="106" t="str">
        <f t="shared" ca="1" si="221"/>
        <v/>
      </c>
      <c r="AR444" t="str">
        <f t="shared" si="201"/>
        <v>201210</v>
      </c>
      <c r="AS444">
        <f t="shared" si="214"/>
        <v>439</v>
      </c>
      <c r="AT444">
        <f t="shared" ca="1" si="202"/>
        <v>9507</v>
      </c>
      <c r="AU444">
        <f t="shared" ca="1" si="203"/>
        <v>7965</v>
      </c>
      <c r="AV444">
        <f t="shared" ca="1" si="204"/>
        <v>0.8</v>
      </c>
      <c r="AW444">
        <f t="shared" ca="1" si="227"/>
        <v>245.6</v>
      </c>
      <c r="BC444">
        <f t="shared" si="228"/>
        <v>444</v>
      </c>
      <c r="BD444">
        <f t="shared" si="229"/>
        <v>444</v>
      </c>
      <c r="BE444">
        <f t="shared" si="230"/>
        <v>444</v>
      </c>
      <c r="BF444">
        <f t="shared" si="235"/>
        <v>444</v>
      </c>
      <c r="BG444" t="str">
        <f t="shared" si="231"/>
        <v>$H$560</v>
      </c>
      <c r="BH444">
        <f t="shared" ca="1" si="218"/>
        <v>340</v>
      </c>
      <c r="BI444" t="str">
        <f t="shared" si="232"/>
        <v>$H$438</v>
      </c>
      <c r="BJ444">
        <f t="shared" ca="1" si="219"/>
        <v>242.5</v>
      </c>
      <c r="BK444">
        <f>ROW()</f>
        <v>444</v>
      </c>
      <c r="BL444">
        <f t="shared" si="226"/>
        <v>0</v>
      </c>
      <c r="BM444" t="b">
        <f t="shared" si="233"/>
        <v>1</v>
      </c>
      <c r="BN444">
        <f t="shared" ca="1" si="236"/>
        <v>340</v>
      </c>
      <c r="BO444">
        <f t="shared" si="234"/>
        <v>245.6</v>
      </c>
    </row>
    <row r="445" spans="1:67" x14ac:dyDescent="0.25">
      <c r="A445" t="str">
        <f t="shared" si="222"/>
        <v>201211</v>
      </c>
      <c r="B445">
        <f t="shared" si="223"/>
        <v>2012</v>
      </c>
      <c r="C445">
        <f t="shared" si="224"/>
        <v>11</v>
      </c>
      <c r="D445">
        <f t="shared" si="225"/>
        <v>440</v>
      </c>
      <c r="E445" s="64">
        <v>9527</v>
      </c>
      <c r="F445" s="64">
        <v>7980</v>
      </c>
      <c r="G445" s="2">
        <v>0.8</v>
      </c>
      <c r="H445" s="63">
        <v>245.6</v>
      </c>
      <c r="J445" s="32">
        <f t="shared" si="212"/>
        <v>1.0021037130535395</v>
      </c>
      <c r="K445" s="32">
        <f t="shared" si="213"/>
        <v>1.0018832391713748</v>
      </c>
      <c r="L445" s="104">
        <v>0.88</v>
      </c>
      <c r="M445" s="104">
        <v>1.73</v>
      </c>
      <c r="N445" s="104">
        <v>2.33</v>
      </c>
      <c r="P445" s="104">
        <v>-1.24</v>
      </c>
      <c r="Q445" s="104">
        <v>-0.61</v>
      </c>
      <c r="R445" s="104">
        <v>0.26</v>
      </c>
      <c r="T445" s="104">
        <v>-2.37</v>
      </c>
      <c r="U445" s="104">
        <v>-0.8</v>
      </c>
      <c r="V445" s="104">
        <v>0.23</v>
      </c>
      <c r="X445" s="104">
        <f t="shared" si="208"/>
        <v>-1.8050000000000002</v>
      </c>
      <c r="Y445" s="104">
        <f t="shared" si="208"/>
        <v>-0.70500000000000007</v>
      </c>
      <c r="Z445" s="104">
        <f t="shared" si="208"/>
        <v>0.245</v>
      </c>
      <c r="AB445" s="104">
        <f t="shared" si="209"/>
        <v>2.6850000000000001</v>
      </c>
      <c r="AC445" s="104">
        <f t="shared" si="209"/>
        <v>2.4350000000000001</v>
      </c>
      <c r="AD445" s="104">
        <f t="shared" si="209"/>
        <v>2.085</v>
      </c>
      <c r="AF445" s="63">
        <f t="shared" si="210"/>
        <v>4.1850000000000005E-2</v>
      </c>
      <c r="AG445" s="63">
        <f t="shared" si="210"/>
        <v>3.9350000000000003E-2</v>
      </c>
      <c r="AH445" s="63">
        <f t="shared" si="210"/>
        <v>3.585E-2</v>
      </c>
      <c r="AJ445" s="63">
        <f t="shared" si="211"/>
        <v>3.4223411351659294E-3</v>
      </c>
      <c r="AK445" s="63">
        <f t="shared" si="211"/>
        <v>3.2214709670572717E-3</v>
      </c>
      <c r="AL445" s="63">
        <f t="shared" si="211"/>
        <v>2.9395073797822135E-3</v>
      </c>
      <c r="AN445" s="106" t="str">
        <f t="shared" ca="1" si="220"/>
        <v/>
      </c>
      <c r="AP445" s="106" t="str">
        <f t="shared" ca="1" si="221"/>
        <v/>
      </c>
      <c r="AR445" t="str">
        <f t="shared" si="201"/>
        <v>201211</v>
      </c>
      <c r="AS445">
        <f t="shared" si="214"/>
        <v>440</v>
      </c>
      <c r="AT445">
        <f t="shared" ca="1" si="202"/>
        <v>9527</v>
      </c>
      <c r="AU445">
        <f t="shared" ca="1" si="203"/>
        <v>7980</v>
      </c>
      <c r="AV445">
        <f t="shared" ca="1" si="204"/>
        <v>0.8</v>
      </c>
      <c r="AW445">
        <f t="shared" ca="1" si="227"/>
        <v>245.6</v>
      </c>
      <c r="BC445">
        <f t="shared" si="228"/>
        <v>445</v>
      </c>
      <c r="BD445">
        <f t="shared" si="229"/>
        <v>445</v>
      </c>
      <c r="BE445">
        <f t="shared" si="230"/>
        <v>445</v>
      </c>
      <c r="BF445">
        <f t="shared" si="235"/>
        <v>445</v>
      </c>
      <c r="BG445" t="str">
        <f t="shared" si="231"/>
        <v>$H$560</v>
      </c>
      <c r="BH445">
        <f t="shared" ca="1" si="218"/>
        <v>340</v>
      </c>
      <c r="BI445" t="str">
        <f t="shared" si="232"/>
        <v>$H$439</v>
      </c>
      <c r="BJ445">
        <f t="shared" ca="1" si="219"/>
        <v>242.4</v>
      </c>
      <c r="BK445">
        <f>ROW()</f>
        <v>445</v>
      </c>
      <c r="BL445">
        <f t="shared" si="226"/>
        <v>0</v>
      </c>
      <c r="BM445" t="b">
        <f t="shared" si="233"/>
        <v>1</v>
      </c>
      <c r="BN445">
        <f t="shared" ca="1" si="236"/>
        <v>340</v>
      </c>
      <c r="BO445">
        <f t="shared" si="234"/>
        <v>245.6</v>
      </c>
    </row>
    <row r="446" spans="1:67" x14ac:dyDescent="0.25">
      <c r="A446" t="str">
        <f t="shared" si="222"/>
        <v>201212</v>
      </c>
      <c r="B446">
        <f t="shared" si="223"/>
        <v>2012</v>
      </c>
      <c r="C446">
        <f t="shared" si="224"/>
        <v>12</v>
      </c>
      <c r="D446">
        <f t="shared" si="225"/>
        <v>441</v>
      </c>
      <c r="E446" s="64">
        <v>9527</v>
      </c>
      <c r="F446" s="64">
        <v>7995</v>
      </c>
      <c r="G446" s="2">
        <v>0.8</v>
      </c>
      <c r="H446" s="63">
        <v>246.8</v>
      </c>
      <c r="J446" s="32">
        <f t="shared" si="212"/>
        <v>1</v>
      </c>
      <c r="K446" s="32">
        <f t="shared" si="213"/>
        <v>1.0018796992481203</v>
      </c>
      <c r="L446" s="104">
        <v>0.91</v>
      </c>
      <c r="M446" s="104">
        <v>1.7</v>
      </c>
      <c r="N446" s="104">
        <v>2.27</v>
      </c>
      <c r="P446" s="104">
        <v>-1.39</v>
      </c>
      <c r="Q446" s="104">
        <v>-0.56000000000000005</v>
      </c>
      <c r="R446" s="104">
        <v>0.11</v>
      </c>
      <c r="T446" s="104">
        <v>-2.08</v>
      </c>
      <c r="U446" s="104">
        <v>-0.7</v>
      </c>
      <c r="V446" s="104">
        <v>0.08</v>
      </c>
      <c r="X446" s="104">
        <f t="shared" si="208"/>
        <v>-1.7349999999999999</v>
      </c>
      <c r="Y446" s="104">
        <f t="shared" si="208"/>
        <v>-0.63</v>
      </c>
      <c r="Z446" s="104">
        <f t="shared" si="208"/>
        <v>9.5000000000000001E-2</v>
      </c>
      <c r="AB446" s="104">
        <f t="shared" si="209"/>
        <v>2.645</v>
      </c>
      <c r="AC446" s="104">
        <f t="shared" si="209"/>
        <v>2.33</v>
      </c>
      <c r="AD446" s="104">
        <f t="shared" si="209"/>
        <v>2.1749999999999998</v>
      </c>
      <c r="AF446" s="63">
        <f t="shared" si="210"/>
        <v>4.1449999999999994E-2</v>
      </c>
      <c r="AG446" s="63">
        <f t="shared" si="210"/>
        <v>3.8300000000000001E-2</v>
      </c>
      <c r="AH446" s="63">
        <f t="shared" si="210"/>
        <v>3.6749999999999998E-2</v>
      </c>
      <c r="AJ446" s="63">
        <f t="shared" si="211"/>
        <v>3.3902316198579641E-3</v>
      </c>
      <c r="AK446" s="63">
        <f t="shared" si="211"/>
        <v>3.1369733958956925E-3</v>
      </c>
      <c r="AL446" s="63">
        <f t="shared" si="211"/>
        <v>3.0120956165935464E-3</v>
      </c>
      <c r="AN446" s="106" t="str">
        <f t="shared" ca="1" si="220"/>
        <v/>
      </c>
      <c r="AP446" s="106" t="str">
        <f t="shared" ca="1" si="221"/>
        <v/>
      </c>
      <c r="AR446" t="str">
        <f t="shared" si="201"/>
        <v>201212</v>
      </c>
      <c r="AS446">
        <f t="shared" si="214"/>
        <v>441</v>
      </c>
      <c r="AT446">
        <f t="shared" ca="1" si="202"/>
        <v>9527</v>
      </c>
      <c r="AU446">
        <f t="shared" ca="1" si="203"/>
        <v>7995</v>
      </c>
      <c r="AV446">
        <f t="shared" ca="1" si="204"/>
        <v>0.8</v>
      </c>
      <c r="AW446">
        <f t="shared" ca="1" si="227"/>
        <v>246.8</v>
      </c>
      <c r="BC446">
        <f t="shared" si="228"/>
        <v>446</v>
      </c>
      <c r="BD446">
        <f t="shared" si="229"/>
        <v>446</v>
      </c>
      <c r="BE446">
        <f t="shared" si="230"/>
        <v>446</v>
      </c>
      <c r="BF446">
        <f t="shared" si="235"/>
        <v>446</v>
      </c>
      <c r="BG446" t="str">
        <f t="shared" si="231"/>
        <v>$H$560</v>
      </c>
      <c r="BH446">
        <f t="shared" ca="1" si="218"/>
        <v>340</v>
      </c>
      <c r="BI446" t="str">
        <f t="shared" si="232"/>
        <v>$H$440</v>
      </c>
      <c r="BJ446">
        <f t="shared" ca="1" si="219"/>
        <v>241.8</v>
      </c>
      <c r="BK446">
        <f>ROW()</f>
        <v>446</v>
      </c>
      <c r="BL446">
        <f t="shared" si="226"/>
        <v>0</v>
      </c>
      <c r="BM446" t="b">
        <f t="shared" si="233"/>
        <v>1</v>
      </c>
      <c r="BN446">
        <f t="shared" ca="1" si="236"/>
        <v>340</v>
      </c>
      <c r="BO446">
        <f t="shared" si="234"/>
        <v>246.8</v>
      </c>
    </row>
    <row r="447" spans="1:67" x14ac:dyDescent="0.25">
      <c r="A447" t="str">
        <f t="shared" si="222"/>
        <v>20131</v>
      </c>
      <c r="B447">
        <f t="shared" si="223"/>
        <v>2013</v>
      </c>
      <c r="C447">
        <f t="shared" si="224"/>
        <v>1</v>
      </c>
      <c r="D447">
        <f t="shared" si="225"/>
        <v>442</v>
      </c>
      <c r="E447" s="64">
        <v>9487</v>
      </c>
      <c r="F447" s="64">
        <v>8010</v>
      </c>
      <c r="G447" s="2">
        <v>0.8</v>
      </c>
      <c r="H447" s="63">
        <v>245.8</v>
      </c>
      <c r="J447" s="32">
        <f t="shared" si="212"/>
        <v>0.99580140652881288</v>
      </c>
      <c r="K447" s="32">
        <f t="shared" si="213"/>
        <v>1.00187617260788</v>
      </c>
      <c r="L447" s="104">
        <v>1.05</v>
      </c>
      <c r="M447" s="104">
        <v>1.88</v>
      </c>
      <c r="N447" s="104">
        <v>2.48</v>
      </c>
      <c r="P447" s="104">
        <v>-1.34</v>
      </c>
      <c r="Q447" s="104">
        <v>-0.49</v>
      </c>
      <c r="R447" s="104">
        <v>0.16</v>
      </c>
      <c r="T447" s="104">
        <v>-2.0499999999999998</v>
      </c>
      <c r="U447" s="104">
        <v>-0.63</v>
      </c>
      <c r="V447" s="104">
        <v>0.13</v>
      </c>
      <c r="X447" s="104">
        <f t="shared" si="208"/>
        <v>-1.6949999999999998</v>
      </c>
      <c r="Y447" s="104">
        <f t="shared" si="208"/>
        <v>-0.56000000000000005</v>
      </c>
      <c r="Z447" s="104">
        <f t="shared" si="208"/>
        <v>0.14500000000000002</v>
      </c>
      <c r="AB447" s="104">
        <f t="shared" si="209"/>
        <v>2.7450000000000001</v>
      </c>
      <c r="AC447" s="104">
        <f t="shared" si="209"/>
        <v>2.44</v>
      </c>
      <c r="AD447" s="104">
        <f t="shared" si="209"/>
        <v>2.335</v>
      </c>
      <c r="AF447" s="63">
        <f t="shared" si="210"/>
        <v>4.2450000000000002E-2</v>
      </c>
      <c r="AG447" s="63">
        <f t="shared" si="210"/>
        <v>3.9399999999999998E-2</v>
      </c>
      <c r="AH447" s="63">
        <f t="shared" si="210"/>
        <v>3.8350000000000002E-2</v>
      </c>
      <c r="AJ447" s="63">
        <f t="shared" si="211"/>
        <v>3.4704842259019042E-3</v>
      </c>
      <c r="AK447" s="63">
        <f t="shared" si="211"/>
        <v>3.2254927088173346E-3</v>
      </c>
      <c r="AL447" s="63">
        <f t="shared" si="211"/>
        <v>3.1409988655475285E-3</v>
      </c>
      <c r="AN447" s="106" t="str">
        <f t="shared" ca="1" si="220"/>
        <v/>
      </c>
      <c r="AP447" s="106" t="str">
        <f t="shared" ca="1" si="221"/>
        <v/>
      </c>
      <c r="AR447" t="str">
        <f t="shared" si="201"/>
        <v>20131</v>
      </c>
      <c r="AS447">
        <f t="shared" si="214"/>
        <v>442</v>
      </c>
      <c r="AT447">
        <f t="shared" ca="1" si="202"/>
        <v>9487</v>
      </c>
      <c r="AU447">
        <f t="shared" ca="1" si="203"/>
        <v>8010</v>
      </c>
      <c r="AV447">
        <f t="shared" ca="1" si="204"/>
        <v>0.8</v>
      </c>
      <c r="AW447">
        <f t="shared" ca="1" si="227"/>
        <v>245.8</v>
      </c>
      <c r="BC447">
        <f t="shared" si="228"/>
        <v>447</v>
      </c>
      <c r="BD447">
        <f t="shared" si="229"/>
        <v>447</v>
      </c>
      <c r="BE447">
        <f t="shared" si="230"/>
        <v>447</v>
      </c>
      <c r="BF447">
        <f t="shared" si="235"/>
        <v>447</v>
      </c>
      <c r="BG447" t="str">
        <f t="shared" si="231"/>
        <v>$H$560</v>
      </c>
      <c r="BH447">
        <f t="shared" ca="1" si="218"/>
        <v>340</v>
      </c>
      <c r="BI447" t="str">
        <f t="shared" si="232"/>
        <v>$H$441</v>
      </c>
      <c r="BJ447">
        <f t="shared" ca="1" si="219"/>
        <v>242.1</v>
      </c>
      <c r="BK447">
        <f>ROW()</f>
        <v>447</v>
      </c>
      <c r="BL447">
        <f t="shared" si="226"/>
        <v>0</v>
      </c>
      <c r="BM447" t="b">
        <f t="shared" si="233"/>
        <v>1</v>
      </c>
      <c r="BN447">
        <f t="shared" ca="1" si="236"/>
        <v>340</v>
      </c>
      <c r="BO447">
        <f t="shared" si="234"/>
        <v>245.8</v>
      </c>
    </row>
    <row r="448" spans="1:67" x14ac:dyDescent="0.25">
      <c r="A448" t="str">
        <f t="shared" si="222"/>
        <v>20132</v>
      </c>
      <c r="B448">
        <f t="shared" si="223"/>
        <v>2013</v>
      </c>
      <c r="C448">
        <f t="shared" si="224"/>
        <v>2</v>
      </c>
      <c r="D448">
        <f t="shared" si="225"/>
        <v>443</v>
      </c>
      <c r="E448" s="64">
        <v>9365</v>
      </c>
      <c r="F448" s="64">
        <v>8022</v>
      </c>
      <c r="G448" s="2">
        <v>0.8</v>
      </c>
      <c r="H448" s="63">
        <v>247.6</v>
      </c>
      <c r="J448" s="32">
        <f t="shared" si="212"/>
        <v>0.98714029724886687</v>
      </c>
      <c r="K448" s="32">
        <f t="shared" si="213"/>
        <v>1.0014981273408239</v>
      </c>
      <c r="L448" s="104">
        <v>1.0900000000000001</v>
      </c>
      <c r="M448" s="104">
        <v>1.99</v>
      </c>
      <c r="N448" s="104">
        <v>2.6</v>
      </c>
      <c r="P448" s="104">
        <v>-1.73</v>
      </c>
      <c r="Q448" s="104">
        <v>-0.81</v>
      </c>
      <c r="R448" s="104">
        <v>-0.14000000000000001</v>
      </c>
      <c r="T448" s="104">
        <v>-2.46</v>
      </c>
      <c r="U448" s="104">
        <v>-0.96</v>
      </c>
      <c r="V448" s="104">
        <v>-0.16</v>
      </c>
      <c r="X448" s="104">
        <f t="shared" si="208"/>
        <v>-2.0949999999999998</v>
      </c>
      <c r="Y448" s="104">
        <f t="shared" si="208"/>
        <v>-0.88500000000000001</v>
      </c>
      <c r="Z448" s="104">
        <f t="shared" si="208"/>
        <v>-0.15000000000000002</v>
      </c>
      <c r="AB448" s="104">
        <f t="shared" si="209"/>
        <v>3.1849999999999996</v>
      </c>
      <c r="AC448" s="104">
        <f t="shared" si="209"/>
        <v>2.875</v>
      </c>
      <c r="AD448" s="104">
        <f t="shared" si="209"/>
        <v>2.75</v>
      </c>
      <c r="AF448" s="63">
        <f t="shared" si="210"/>
        <v>4.6849999999999996E-2</v>
      </c>
      <c r="AG448" s="63">
        <f t="shared" si="210"/>
        <v>4.3749999999999997E-2</v>
      </c>
      <c r="AH448" s="63">
        <f t="shared" si="210"/>
        <v>4.2500000000000003E-2</v>
      </c>
      <c r="AJ448" s="63">
        <f t="shared" si="211"/>
        <v>3.8227594392334918E-3</v>
      </c>
      <c r="AK448" s="63">
        <f t="shared" si="211"/>
        <v>3.5747071784870688E-3</v>
      </c>
      <c r="AL448" s="63">
        <f t="shared" si="211"/>
        <v>3.474495003497502E-3</v>
      </c>
      <c r="AN448" s="106" t="str">
        <f t="shared" ca="1" si="220"/>
        <v/>
      </c>
      <c r="AP448" s="106" t="str">
        <f t="shared" ca="1" si="221"/>
        <v/>
      </c>
      <c r="AR448" t="str">
        <f t="shared" si="201"/>
        <v>20132</v>
      </c>
      <c r="AS448">
        <f t="shared" si="214"/>
        <v>443</v>
      </c>
      <c r="AT448">
        <f t="shared" ca="1" si="202"/>
        <v>9365</v>
      </c>
      <c r="AU448">
        <f t="shared" ca="1" si="203"/>
        <v>8022</v>
      </c>
      <c r="AV448">
        <f t="shared" ca="1" si="204"/>
        <v>0.8</v>
      </c>
      <c r="AW448">
        <f t="shared" ca="1" si="227"/>
        <v>247.6</v>
      </c>
      <c r="BC448">
        <f t="shared" si="228"/>
        <v>448</v>
      </c>
      <c r="BD448">
        <f t="shared" si="229"/>
        <v>448</v>
      </c>
      <c r="BE448">
        <f t="shared" si="230"/>
        <v>448</v>
      </c>
      <c r="BF448">
        <f t="shared" si="235"/>
        <v>448</v>
      </c>
      <c r="BG448" t="str">
        <f t="shared" si="231"/>
        <v>$H$560</v>
      </c>
      <c r="BH448">
        <f t="shared" ca="1" si="218"/>
        <v>340</v>
      </c>
      <c r="BI448" t="str">
        <f t="shared" si="232"/>
        <v>$H$442</v>
      </c>
      <c r="BJ448">
        <f t="shared" ca="1" si="219"/>
        <v>243</v>
      </c>
      <c r="BK448">
        <f>ROW()</f>
        <v>448</v>
      </c>
      <c r="BL448">
        <f t="shared" si="226"/>
        <v>0</v>
      </c>
      <c r="BM448" t="b">
        <f t="shared" si="233"/>
        <v>1</v>
      </c>
      <c r="BN448">
        <f t="shared" ca="1" si="236"/>
        <v>340</v>
      </c>
      <c r="BO448">
        <f t="shared" si="234"/>
        <v>247.6</v>
      </c>
    </row>
    <row r="449" spans="1:67" x14ac:dyDescent="0.25">
      <c r="A449" t="str">
        <f t="shared" si="222"/>
        <v>20133</v>
      </c>
      <c r="B449">
        <f t="shared" si="223"/>
        <v>2013</v>
      </c>
      <c r="C449">
        <f t="shared" si="224"/>
        <v>3</v>
      </c>
      <c r="D449">
        <f t="shared" si="225"/>
        <v>444</v>
      </c>
      <c r="E449" s="64">
        <v>9346</v>
      </c>
      <c r="F449" s="64">
        <v>8032</v>
      </c>
      <c r="G449" s="2">
        <v>0.8</v>
      </c>
      <c r="H449" s="63">
        <v>248.7</v>
      </c>
      <c r="J449" s="32">
        <f>E449/E448</f>
        <v>0.99797116924719698</v>
      </c>
      <c r="K449" s="32">
        <f t="shared" si="213"/>
        <v>1.0012465719272001</v>
      </c>
      <c r="L449" s="104">
        <v>0.9</v>
      </c>
      <c r="M449" s="104">
        <v>1.8</v>
      </c>
      <c r="N449" s="104">
        <v>2.4300000000000002</v>
      </c>
      <c r="P449" s="104">
        <v>-2.17</v>
      </c>
      <c r="Q449" s="104">
        <v>-1.02</v>
      </c>
      <c r="R449" s="104">
        <v>-0.12</v>
      </c>
      <c r="T449" s="104">
        <v>-2.87</v>
      </c>
      <c r="U449" s="104">
        <v>-1.17</v>
      </c>
      <c r="V449" s="104">
        <v>-0.15</v>
      </c>
      <c r="X449" s="104">
        <f t="shared" si="208"/>
        <v>-2.52</v>
      </c>
      <c r="Y449" s="104">
        <f t="shared" si="208"/>
        <v>-1.095</v>
      </c>
      <c r="Z449" s="104">
        <f t="shared" si="208"/>
        <v>-0.13500000000000001</v>
      </c>
      <c r="AB449" s="104">
        <f t="shared" si="209"/>
        <v>3.42</v>
      </c>
      <c r="AC449" s="104">
        <f t="shared" si="209"/>
        <v>2.895</v>
      </c>
      <c r="AD449" s="104">
        <f t="shared" si="209"/>
        <v>2.5650000000000004</v>
      </c>
      <c r="AF449" s="63">
        <f t="shared" si="210"/>
        <v>4.9200000000000001E-2</v>
      </c>
      <c r="AG449" s="63">
        <f t="shared" si="210"/>
        <v>4.3949999999999996E-2</v>
      </c>
      <c r="AH449" s="63">
        <f t="shared" si="210"/>
        <v>4.0650000000000006E-2</v>
      </c>
      <c r="AJ449" s="63">
        <f t="shared" si="211"/>
        <v>4.0103507726252374E-3</v>
      </c>
      <c r="AK449" s="63">
        <f t="shared" si="211"/>
        <v>3.5907309162861445E-3</v>
      </c>
      <c r="AL449" s="63">
        <f t="shared" si="211"/>
        <v>3.3259786602386487E-3</v>
      </c>
      <c r="AN449" s="106" t="str">
        <f t="shared" ca="1" si="220"/>
        <v/>
      </c>
      <c r="AP449" s="106" t="str">
        <f t="shared" ca="1" si="221"/>
        <v/>
      </c>
      <c r="AR449" t="str">
        <f t="shared" si="201"/>
        <v>20133</v>
      </c>
      <c r="AS449">
        <f t="shared" si="214"/>
        <v>444</v>
      </c>
      <c r="AT449">
        <f t="shared" ca="1" si="202"/>
        <v>9346</v>
      </c>
      <c r="AU449">
        <f t="shared" ca="1" si="203"/>
        <v>8032</v>
      </c>
      <c r="AV449">
        <f t="shared" ca="1" si="204"/>
        <v>0.8</v>
      </c>
      <c r="AW449">
        <f t="shared" ca="1" si="227"/>
        <v>248.7</v>
      </c>
      <c r="BC449">
        <f t="shared" si="228"/>
        <v>449</v>
      </c>
      <c r="BD449">
        <f t="shared" si="229"/>
        <v>449</v>
      </c>
      <c r="BE449">
        <f t="shared" si="230"/>
        <v>449</v>
      </c>
      <c r="BF449">
        <f t="shared" si="235"/>
        <v>449</v>
      </c>
      <c r="BG449" t="str">
        <f t="shared" si="231"/>
        <v>$H$560</v>
      </c>
      <c r="BH449">
        <f t="shared" ca="1" si="218"/>
        <v>340</v>
      </c>
      <c r="BI449" t="str">
        <f t="shared" si="232"/>
        <v>$H$443</v>
      </c>
      <c r="BJ449">
        <f t="shared" ca="1" si="219"/>
        <v>244.2</v>
      </c>
      <c r="BK449">
        <f>ROW()</f>
        <v>449</v>
      </c>
      <c r="BL449">
        <f t="shared" si="226"/>
        <v>0</v>
      </c>
      <c r="BM449" t="b">
        <f t="shared" si="233"/>
        <v>1</v>
      </c>
      <c r="BN449">
        <f t="shared" ca="1" si="236"/>
        <v>340</v>
      </c>
      <c r="BO449">
        <f t="shared" si="234"/>
        <v>248.7</v>
      </c>
    </row>
    <row r="450" spans="1:67" x14ac:dyDescent="0.25">
      <c r="A450" t="str">
        <f t="shared" si="222"/>
        <v>20134</v>
      </c>
      <c r="B450">
        <f t="shared" si="223"/>
        <v>2013</v>
      </c>
      <c r="C450">
        <f t="shared" si="224"/>
        <v>4</v>
      </c>
      <c r="D450">
        <f t="shared" si="225"/>
        <v>445</v>
      </c>
      <c r="E450" s="64">
        <v>9769</v>
      </c>
      <c r="F450" s="64">
        <v>8044</v>
      </c>
      <c r="G450" s="2">
        <v>0.8</v>
      </c>
      <c r="H450" s="63">
        <v>249.5</v>
      </c>
      <c r="J450" s="32">
        <f>E450/E449</f>
        <v>1.0452600042799058</v>
      </c>
      <c r="K450" s="32">
        <f t="shared" si="213"/>
        <v>1.0014940239043826</v>
      </c>
      <c r="L450" s="104">
        <v>0.81</v>
      </c>
      <c r="M450" s="104">
        <v>1.71</v>
      </c>
      <c r="N450" s="104">
        <v>2.34</v>
      </c>
      <c r="P450" s="104">
        <v>-2.2400000000000002</v>
      </c>
      <c r="Q450" s="104">
        <v>-1.18</v>
      </c>
      <c r="R450" s="104">
        <v>-0.25</v>
      </c>
      <c r="T450" s="104">
        <v>-2.92</v>
      </c>
      <c r="U450" s="104">
        <v>-1.32</v>
      </c>
      <c r="V450" s="104">
        <v>-0.28000000000000003</v>
      </c>
      <c r="X450" s="104">
        <f t="shared" si="208"/>
        <v>-2.58</v>
      </c>
      <c r="Y450" s="104">
        <f t="shared" si="208"/>
        <v>-1.25</v>
      </c>
      <c r="Z450" s="104">
        <f t="shared" si="208"/>
        <v>-0.26500000000000001</v>
      </c>
      <c r="AB450" s="104">
        <f t="shared" si="209"/>
        <v>3.39</v>
      </c>
      <c r="AC450" s="104">
        <f t="shared" si="209"/>
        <v>2.96</v>
      </c>
      <c r="AD450" s="104">
        <f t="shared" si="209"/>
        <v>2.605</v>
      </c>
      <c r="AF450" s="63">
        <f t="shared" si="210"/>
        <v>4.8900000000000006E-2</v>
      </c>
      <c r="AG450" s="63">
        <f t="shared" si="210"/>
        <v>4.4600000000000001E-2</v>
      </c>
      <c r="AH450" s="63">
        <f t="shared" si="210"/>
        <v>4.1050000000000003E-2</v>
      </c>
      <c r="AJ450" s="63">
        <f t="shared" si="211"/>
        <v>3.9864244012801642E-3</v>
      </c>
      <c r="AK450" s="63">
        <f t="shared" si="211"/>
        <v>3.6427886369352347E-3</v>
      </c>
      <c r="AL450" s="63">
        <f t="shared" si="211"/>
        <v>3.3581107976581315E-3</v>
      </c>
      <c r="AN450" s="106" t="str">
        <f t="shared" ca="1" si="220"/>
        <v/>
      </c>
      <c r="AP450" s="106" t="str">
        <f t="shared" ca="1" si="221"/>
        <v/>
      </c>
      <c r="AR450" t="str">
        <f t="shared" si="201"/>
        <v>20134</v>
      </c>
      <c r="AS450">
        <f t="shared" si="214"/>
        <v>445</v>
      </c>
      <c r="AT450">
        <f t="shared" ca="1" si="202"/>
        <v>9769</v>
      </c>
      <c r="AU450">
        <f t="shared" ca="1" si="203"/>
        <v>8044</v>
      </c>
      <c r="AV450">
        <f t="shared" ca="1" si="204"/>
        <v>0.8</v>
      </c>
      <c r="AW450">
        <f t="shared" ca="1" si="227"/>
        <v>249.5</v>
      </c>
      <c r="BC450">
        <f t="shared" si="228"/>
        <v>450</v>
      </c>
      <c r="BD450">
        <f t="shared" si="229"/>
        <v>450</v>
      </c>
      <c r="BE450">
        <f t="shared" si="230"/>
        <v>450</v>
      </c>
      <c r="BF450">
        <f t="shared" si="235"/>
        <v>450</v>
      </c>
      <c r="BG450" t="str">
        <f t="shared" si="231"/>
        <v>$H$560</v>
      </c>
      <c r="BH450">
        <f t="shared" ca="1" si="218"/>
        <v>340</v>
      </c>
      <c r="BI450" t="str">
        <f t="shared" si="232"/>
        <v>$H$444</v>
      </c>
      <c r="BJ450">
        <f t="shared" ca="1" si="219"/>
        <v>245.6</v>
      </c>
      <c r="BK450">
        <f>ROW()</f>
        <v>450</v>
      </c>
      <c r="BL450">
        <f t="shared" si="226"/>
        <v>0</v>
      </c>
      <c r="BM450" t="b">
        <f t="shared" si="233"/>
        <v>1</v>
      </c>
      <c r="BN450">
        <f t="shared" ca="1" si="236"/>
        <v>340</v>
      </c>
      <c r="BO450">
        <f t="shared" si="234"/>
        <v>249.5</v>
      </c>
    </row>
    <row r="451" spans="1:67" x14ac:dyDescent="0.25">
      <c r="A451" t="str">
        <f t="shared" si="222"/>
        <v>20135</v>
      </c>
      <c r="B451">
        <f t="shared" si="223"/>
        <v>2013</v>
      </c>
      <c r="C451">
        <f t="shared" si="224"/>
        <v>5</v>
      </c>
      <c r="D451">
        <f t="shared" si="225"/>
        <v>446</v>
      </c>
      <c r="E451" s="64">
        <v>9608</v>
      </c>
      <c r="F451" s="64">
        <v>8056</v>
      </c>
      <c r="G451" s="2">
        <v>0.8</v>
      </c>
      <c r="H451" s="274">
        <v>250</v>
      </c>
      <c r="J451" s="32">
        <f t="shared" si="212"/>
        <v>0.98351929573139518</v>
      </c>
      <c r="K451" s="32">
        <f t="shared" si="213"/>
        <v>1.0014917951268025</v>
      </c>
      <c r="L451" s="104">
        <v>0.79</v>
      </c>
      <c r="M451" s="104">
        <v>1.61</v>
      </c>
      <c r="N451" s="104">
        <v>2.21</v>
      </c>
      <c r="P451" s="104">
        <v>-1.97</v>
      </c>
      <c r="Q451" s="104">
        <v>-1.07</v>
      </c>
      <c r="R451" s="104">
        <v>-0.34</v>
      </c>
      <c r="T451" s="104">
        <v>-2.63</v>
      </c>
      <c r="U451" s="104">
        <v>-1.21</v>
      </c>
      <c r="V451" s="104">
        <v>-0.37</v>
      </c>
      <c r="X451" s="104">
        <f t="shared" si="208"/>
        <v>-2.2999999999999998</v>
      </c>
      <c r="Y451" s="104">
        <f t="shared" si="208"/>
        <v>-1.1400000000000001</v>
      </c>
      <c r="Z451" s="104">
        <f t="shared" si="208"/>
        <v>-0.35499999999999998</v>
      </c>
      <c r="AB451" s="104">
        <f t="shared" si="209"/>
        <v>3.09</v>
      </c>
      <c r="AC451" s="104">
        <f t="shared" si="209"/>
        <v>2.75</v>
      </c>
      <c r="AD451" s="104">
        <f t="shared" si="209"/>
        <v>2.5649999999999999</v>
      </c>
      <c r="AF451" s="63">
        <f t="shared" si="210"/>
        <v>4.5899999999999996E-2</v>
      </c>
      <c r="AG451" s="63">
        <f t="shared" si="210"/>
        <v>4.2500000000000003E-2</v>
      </c>
      <c r="AH451" s="63">
        <f t="shared" si="210"/>
        <v>4.0649999999999992E-2</v>
      </c>
      <c r="AJ451" s="63">
        <f t="shared" si="211"/>
        <v>3.7468150587982585E-3</v>
      </c>
      <c r="AK451" s="63">
        <f t="shared" si="211"/>
        <v>3.474495003497502E-3</v>
      </c>
      <c r="AL451" s="63">
        <f t="shared" si="211"/>
        <v>3.3259786602386487E-3</v>
      </c>
      <c r="AN451" s="106" t="str">
        <f t="shared" ca="1" si="220"/>
        <v/>
      </c>
      <c r="AP451" s="106" t="str">
        <f t="shared" ca="1" si="221"/>
        <v/>
      </c>
      <c r="AR451" t="str">
        <f t="shared" si="201"/>
        <v>20135</v>
      </c>
      <c r="AS451">
        <f t="shared" si="214"/>
        <v>446</v>
      </c>
      <c r="AT451">
        <f t="shared" ca="1" si="202"/>
        <v>9608</v>
      </c>
      <c r="AU451">
        <f t="shared" ca="1" si="203"/>
        <v>8056</v>
      </c>
      <c r="AV451">
        <f t="shared" ca="1" si="204"/>
        <v>0.8</v>
      </c>
      <c r="AW451">
        <f t="shared" ca="1" si="227"/>
        <v>250</v>
      </c>
      <c r="BC451">
        <f t="shared" si="228"/>
        <v>451</v>
      </c>
      <c r="BD451">
        <f t="shared" si="229"/>
        <v>451</v>
      </c>
      <c r="BE451">
        <f t="shared" si="230"/>
        <v>451</v>
      </c>
      <c r="BF451">
        <f t="shared" si="235"/>
        <v>451</v>
      </c>
      <c r="BG451" t="str">
        <f t="shared" si="231"/>
        <v>$H$560</v>
      </c>
      <c r="BH451">
        <f t="shared" ca="1" si="218"/>
        <v>340</v>
      </c>
      <c r="BI451" t="str">
        <f t="shared" si="232"/>
        <v>$H$445</v>
      </c>
      <c r="BJ451">
        <f t="shared" ca="1" si="219"/>
        <v>245.6</v>
      </c>
      <c r="BK451">
        <f>ROW()</f>
        <v>451</v>
      </c>
      <c r="BL451">
        <f t="shared" si="226"/>
        <v>0</v>
      </c>
      <c r="BM451" t="b">
        <f t="shared" si="233"/>
        <v>1</v>
      </c>
      <c r="BN451">
        <f t="shared" ca="1" si="236"/>
        <v>340</v>
      </c>
      <c r="BO451">
        <f t="shared" si="234"/>
        <v>250</v>
      </c>
    </row>
    <row r="452" spans="1:67" x14ac:dyDescent="0.25">
      <c r="A452" t="str">
        <f t="shared" si="222"/>
        <v>20136</v>
      </c>
      <c r="B452">
        <f t="shared" si="223"/>
        <v>2013</v>
      </c>
      <c r="C452">
        <f t="shared" si="224"/>
        <v>6</v>
      </c>
      <c r="D452">
        <f t="shared" si="225"/>
        <v>447</v>
      </c>
      <c r="E452" s="64">
        <v>9547</v>
      </c>
      <c r="F452" s="64">
        <v>8067</v>
      </c>
      <c r="G452" s="2">
        <v>0.8</v>
      </c>
      <c r="H452" s="63">
        <v>249.7</v>
      </c>
      <c r="J452" s="32">
        <f>E452/E451</f>
        <v>0.9936511240632806</v>
      </c>
      <c r="K452" s="32">
        <f t="shared" si="213"/>
        <v>1.0013654419066533</v>
      </c>
      <c r="L452" s="104">
        <v>1.06</v>
      </c>
      <c r="M452" s="104">
        <v>1.96</v>
      </c>
      <c r="N452" s="104">
        <v>2.57</v>
      </c>
      <c r="P452" s="104">
        <v>-1.72</v>
      </c>
      <c r="Q452" s="104">
        <v>-0.78</v>
      </c>
      <c r="R452" s="104">
        <v>-0.13</v>
      </c>
      <c r="T452" s="104">
        <v>-2.34</v>
      </c>
      <c r="U452" s="104">
        <v>-0.93</v>
      </c>
      <c r="V452" s="104">
        <v>-0.16</v>
      </c>
      <c r="X452" s="104">
        <f t="shared" si="208"/>
        <v>-2.0299999999999998</v>
      </c>
      <c r="Y452" s="104">
        <f t="shared" si="208"/>
        <v>-0.85499999999999998</v>
      </c>
      <c r="Z452" s="104">
        <f t="shared" si="208"/>
        <v>-0.14500000000000002</v>
      </c>
      <c r="AB452" s="104">
        <f t="shared" si="209"/>
        <v>3.09</v>
      </c>
      <c r="AC452" s="104">
        <f t="shared" si="209"/>
        <v>2.8149999999999999</v>
      </c>
      <c r="AD452" s="104">
        <f t="shared" si="209"/>
        <v>2.7149999999999999</v>
      </c>
      <c r="AF452" s="63">
        <f t="shared" si="210"/>
        <v>4.5899999999999996E-2</v>
      </c>
      <c r="AG452" s="63">
        <f t="shared" si="210"/>
        <v>4.3149999999999994E-2</v>
      </c>
      <c r="AH452" s="63">
        <f t="shared" si="210"/>
        <v>4.215E-2</v>
      </c>
      <c r="AJ452" s="63">
        <f t="shared" si="211"/>
        <v>3.7468150587982585E-3</v>
      </c>
      <c r="AK452" s="63">
        <f t="shared" si="211"/>
        <v>3.5266190721769952E-3</v>
      </c>
      <c r="AL452" s="63">
        <f t="shared" si="211"/>
        <v>3.4464158565041814E-3</v>
      </c>
      <c r="AN452" s="106" t="str">
        <f t="shared" ca="1" si="220"/>
        <v/>
      </c>
      <c r="AP452" s="106" t="str">
        <f t="shared" ca="1" si="221"/>
        <v/>
      </c>
      <c r="AR452" t="str">
        <f t="shared" si="201"/>
        <v>20136</v>
      </c>
      <c r="AS452">
        <f t="shared" si="214"/>
        <v>447</v>
      </c>
      <c r="AT452">
        <f t="shared" ca="1" si="202"/>
        <v>9547</v>
      </c>
      <c r="AU452">
        <f t="shared" ca="1" si="203"/>
        <v>8067</v>
      </c>
      <c r="AV452">
        <f t="shared" ca="1" si="204"/>
        <v>0.8</v>
      </c>
      <c r="AW452">
        <f t="shared" ca="1" si="227"/>
        <v>249.7</v>
      </c>
      <c r="BC452">
        <f t="shared" si="228"/>
        <v>452</v>
      </c>
      <c r="BD452">
        <f t="shared" si="229"/>
        <v>452</v>
      </c>
      <c r="BE452">
        <f t="shared" si="230"/>
        <v>452</v>
      </c>
      <c r="BF452">
        <f t="shared" si="235"/>
        <v>452</v>
      </c>
      <c r="BG452" t="str">
        <f t="shared" si="231"/>
        <v>$H$560</v>
      </c>
      <c r="BH452">
        <f t="shared" ca="1" si="218"/>
        <v>340</v>
      </c>
      <c r="BI452" t="str">
        <f t="shared" si="232"/>
        <v>$H$446</v>
      </c>
      <c r="BJ452">
        <f t="shared" ca="1" si="219"/>
        <v>246.8</v>
      </c>
      <c r="BK452">
        <f>ROW()</f>
        <v>452</v>
      </c>
      <c r="BL452">
        <f t="shared" si="226"/>
        <v>0</v>
      </c>
      <c r="BM452" t="b">
        <f t="shared" si="233"/>
        <v>1</v>
      </c>
      <c r="BN452">
        <f t="shared" ca="1" si="236"/>
        <v>340</v>
      </c>
      <c r="BO452">
        <f t="shared" si="234"/>
        <v>249.7</v>
      </c>
    </row>
    <row r="453" spans="1:67" x14ac:dyDescent="0.25">
      <c r="A453" t="str">
        <f t="shared" si="222"/>
        <v>20137</v>
      </c>
      <c r="B453">
        <f t="shared" si="223"/>
        <v>2013</v>
      </c>
      <c r="C453">
        <f t="shared" si="224"/>
        <v>7</v>
      </c>
      <c r="D453">
        <f t="shared" si="225"/>
        <v>448</v>
      </c>
      <c r="E453" s="64">
        <v>9567</v>
      </c>
      <c r="F453" s="64">
        <v>8078</v>
      </c>
      <c r="G453" s="2">
        <v>0.8</v>
      </c>
      <c r="H453" s="63">
        <v>249.7</v>
      </c>
      <c r="J453" s="32">
        <f t="shared" si="212"/>
        <v>1.0020948989211271</v>
      </c>
      <c r="K453" s="32">
        <f t="shared" si="213"/>
        <v>1.0013635800173546</v>
      </c>
      <c r="L453" s="104">
        <v>1.38</v>
      </c>
      <c r="M453" s="104">
        <v>2.39</v>
      </c>
      <c r="N453" s="104">
        <v>2.96</v>
      </c>
      <c r="P453" s="104">
        <v>-1.29</v>
      </c>
      <c r="Q453" s="104">
        <v>-0.31</v>
      </c>
      <c r="R453" s="104">
        <v>0.03</v>
      </c>
      <c r="T453" s="104">
        <v>-1.89</v>
      </c>
      <c r="U453" s="104">
        <v>-0.45</v>
      </c>
      <c r="V453" s="104">
        <v>0</v>
      </c>
      <c r="X453" s="104">
        <f t="shared" si="208"/>
        <v>-1.5899999999999999</v>
      </c>
      <c r="Y453" s="104">
        <f t="shared" si="208"/>
        <v>-0.38</v>
      </c>
      <c r="Z453" s="104">
        <f t="shared" si="208"/>
        <v>1.4999999999999999E-2</v>
      </c>
      <c r="AB453" s="104">
        <f t="shared" si="209"/>
        <v>2.9699999999999998</v>
      </c>
      <c r="AC453" s="104">
        <f t="shared" si="209"/>
        <v>2.77</v>
      </c>
      <c r="AD453" s="104">
        <f t="shared" si="209"/>
        <v>2.9449999999999998</v>
      </c>
      <c r="AF453" s="63">
        <f t="shared" si="210"/>
        <v>4.4699999999999997E-2</v>
      </c>
      <c r="AG453" s="63">
        <f t="shared" si="210"/>
        <v>4.2699999999999995E-2</v>
      </c>
      <c r="AH453" s="63">
        <f t="shared" si="210"/>
        <v>4.4450000000000003E-2</v>
      </c>
      <c r="AJ453" s="63">
        <f t="shared" si="211"/>
        <v>3.650794881391306E-3</v>
      </c>
      <c r="AK453" s="63">
        <f t="shared" si="211"/>
        <v>3.4905363507502507E-3</v>
      </c>
      <c r="AL453" s="63">
        <f t="shared" si="211"/>
        <v>3.630777952832398E-3</v>
      </c>
      <c r="AN453" s="106" t="str">
        <f t="shared" ca="1" si="220"/>
        <v/>
      </c>
      <c r="AP453" s="106" t="str">
        <f t="shared" ca="1" si="221"/>
        <v/>
      </c>
      <c r="AR453" t="str">
        <f t="shared" si="201"/>
        <v>20137</v>
      </c>
      <c r="AS453">
        <f t="shared" si="214"/>
        <v>448</v>
      </c>
      <c r="AT453">
        <f t="shared" ca="1" si="202"/>
        <v>9567</v>
      </c>
      <c r="AU453">
        <f t="shared" ca="1" si="203"/>
        <v>8078</v>
      </c>
      <c r="AV453">
        <f t="shared" ca="1" si="204"/>
        <v>0.8</v>
      </c>
      <c r="AW453">
        <f t="shared" ca="1" si="227"/>
        <v>249.7</v>
      </c>
      <c r="BC453">
        <f t="shared" si="228"/>
        <v>453</v>
      </c>
      <c r="BD453">
        <f t="shared" si="229"/>
        <v>453</v>
      </c>
      <c r="BE453">
        <f t="shared" si="230"/>
        <v>453</v>
      </c>
      <c r="BF453">
        <f t="shared" si="235"/>
        <v>453</v>
      </c>
      <c r="BG453" t="str">
        <f t="shared" si="231"/>
        <v>$H$560</v>
      </c>
      <c r="BH453">
        <f t="shared" ca="1" si="218"/>
        <v>340</v>
      </c>
      <c r="BI453" t="str">
        <f t="shared" si="232"/>
        <v>$H$447</v>
      </c>
      <c r="BJ453">
        <f t="shared" ca="1" si="219"/>
        <v>245.8</v>
      </c>
      <c r="BK453">
        <f>ROW()</f>
        <v>453</v>
      </c>
      <c r="BL453">
        <f t="shared" si="226"/>
        <v>0</v>
      </c>
      <c r="BM453" t="b">
        <f t="shared" si="233"/>
        <v>1</v>
      </c>
      <c r="BN453">
        <f t="shared" ca="1" si="236"/>
        <v>340</v>
      </c>
      <c r="BO453">
        <f t="shared" si="234"/>
        <v>249.7</v>
      </c>
    </row>
    <row r="454" spans="1:67" x14ac:dyDescent="0.25">
      <c r="A454" t="str">
        <f t="shared" si="222"/>
        <v>20138</v>
      </c>
      <c r="B454">
        <f t="shared" si="223"/>
        <v>2013</v>
      </c>
      <c r="C454">
        <f t="shared" si="224"/>
        <v>8</v>
      </c>
      <c r="D454">
        <f t="shared" si="225"/>
        <v>449</v>
      </c>
      <c r="E454" s="64">
        <v>9567</v>
      </c>
      <c r="F454" s="64">
        <v>8089</v>
      </c>
      <c r="G454" s="2">
        <v>0.8</v>
      </c>
      <c r="H454" s="274">
        <v>251</v>
      </c>
      <c r="J454" s="32">
        <f>E454/E453</f>
        <v>1</v>
      </c>
      <c r="K454" s="32">
        <f t="shared" si="213"/>
        <v>1.0013617231988117</v>
      </c>
      <c r="L454" s="104">
        <v>1.32</v>
      </c>
      <c r="M454" s="104">
        <v>2.36</v>
      </c>
      <c r="N454" s="104">
        <v>2.97</v>
      </c>
      <c r="P454" s="104">
        <v>-1.64</v>
      </c>
      <c r="Q454" s="104">
        <v>-0.44</v>
      </c>
      <c r="R454" s="104">
        <v>7.0000000000000007E-2</v>
      </c>
      <c r="T454" s="104">
        <v>-2.19</v>
      </c>
      <c r="U454" s="104">
        <v>-0.59</v>
      </c>
      <c r="V454" s="104">
        <v>0.04</v>
      </c>
      <c r="X454" s="104">
        <f t="shared" si="208"/>
        <v>-1.915</v>
      </c>
      <c r="Y454" s="104">
        <f t="shared" si="208"/>
        <v>-0.51500000000000001</v>
      </c>
      <c r="Z454" s="104">
        <f t="shared" si="208"/>
        <v>5.5000000000000007E-2</v>
      </c>
      <c r="AB454" s="104">
        <f t="shared" si="209"/>
        <v>3.2350000000000003</v>
      </c>
      <c r="AC454" s="104">
        <f t="shared" si="209"/>
        <v>2.875</v>
      </c>
      <c r="AD454" s="104">
        <f t="shared" si="209"/>
        <v>2.915</v>
      </c>
      <c r="AF454" s="63">
        <f t="shared" si="210"/>
        <v>4.7350000000000003E-2</v>
      </c>
      <c r="AG454" s="63">
        <f t="shared" si="210"/>
        <v>4.3749999999999997E-2</v>
      </c>
      <c r="AH454" s="63">
        <f t="shared" si="210"/>
        <v>4.4150000000000002E-2</v>
      </c>
      <c r="AJ454" s="63">
        <f t="shared" si="211"/>
        <v>3.8627047943036175E-3</v>
      </c>
      <c r="AK454" s="63">
        <f t="shared" si="211"/>
        <v>3.5747071784870688E-3</v>
      </c>
      <c r="AL454" s="63">
        <f t="shared" si="211"/>
        <v>3.6067518403226639E-3</v>
      </c>
      <c r="AN454" s="106" t="str">
        <f t="shared" ca="1" si="220"/>
        <v/>
      </c>
      <c r="AP454" s="106" t="str">
        <f t="shared" ca="1" si="221"/>
        <v/>
      </c>
      <c r="AR454" t="str">
        <f t="shared" si="201"/>
        <v>20138</v>
      </c>
      <c r="AS454">
        <f t="shared" si="214"/>
        <v>449</v>
      </c>
      <c r="AT454">
        <f t="shared" ca="1" si="202"/>
        <v>9567</v>
      </c>
      <c r="AU454">
        <f t="shared" ca="1" si="203"/>
        <v>8089</v>
      </c>
      <c r="AV454">
        <f t="shared" ca="1" si="204"/>
        <v>0.8</v>
      </c>
      <c r="AW454">
        <f t="shared" ca="1" si="227"/>
        <v>251</v>
      </c>
      <c r="BC454">
        <f t="shared" si="228"/>
        <v>454</v>
      </c>
      <c r="BD454">
        <f t="shared" si="229"/>
        <v>454</v>
      </c>
      <c r="BE454">
        <f t="shared" si="230"/>
        <v>454</v>
      </c>
      <c r="BF454">
        <f t="shared" si="235"/>
        <v>454</v>
      </c>
      <c r="BG454" t="str">
        <f t="shared" si="231"/>
        <v>$H$560</v>
      </c>
      <c r="BH454">
        <f t="shared" ca="1" si="218"/>
        <v>340</v>
      </c>
      <c r="BI454" t="str">
        <f t="shared" si="232"/>
        <v>$H$448</v>
      </c>
      <c r="BJ454">
        <f t="shared" ca="1" si="219"/>
        <v>247.6</v>
      </c>
      <c r="BK454">
        <f>ROW()</f>
        <v>454</v>
      </c>
      <c r="BL454">
        <f t="shared" si="226"/>
        <v>0</v>
      </c>
      <c r="BM454" t="b">
        <f t="shared" si="233"/>
        <v>1</v>
      </c>
      <c r="BN454">
        <f t="shared" ca="1" si="236"/>
        <v>340</v>
      </c>
      <c r="BO454">
        <f t="shared" si="234"/>
        <v>251</v>
      </c>
    </row>
    <row r="455" spans="1:67" x14ac:dyDescent="0.25">
      <c r="A455" t="str">
        <f t="shared" si="222"/>
        <v>20139</v>
      </c>
      <c r="B455">
        <f t="shared" si="223"/>
        <v>2013</v>
      </c>
      <c r="C455">
        <f t="shared" si="224"/>
        <v>9</v>
      </c>
      <c r="D455">
        <f t="shared" si="225"/>
        <v>450</v>
      </c>
      <c r="E455" s="64">
        <v>9588</v>
      </c>
      <c r="F455" s="64">
        <v>8099</v>
      </c>
      <c r="G455" s="2">
        <v>0.8</v>
      </c>
      <c r="H455" s="63">
        <v>251.9</v>
      </c>
      <c r="J455" s="32">
        <f t="shared" si="212"/>
        <v>1.0021950454687989</v>
      </c>
      <c r="K455" s="32">
        <f t="shared" si="213"/>
        <v>1.0012362467548523</v>
      </c>
      <c r="L455" s="104">
        <v>1.61</v>
      </c>
      <c r="M455" s="104">
        <v>2.67</v>
      </c>
      <c r="N455" s="104">
        <v>3.21</v>
      </c>
      <c r="P455" s="104">
        <v>-1.46</v>
      </c>
      <c r="Q455" s="104">
        <v>-0.23</v>
      </c>
      <c r="R455" s="104">
        <v>0.05</v>
      </c>
      <c r="T455" s="104">
        <v>-2</v>
      </c>
      <c r="U455" s="104">
        <v>-0.37</v>
      </c>
      <c r="V455" s="104">
        <v>0.02</v>
      </c>
      <c r="X455" s="104">
        <f t="shared" si="208"/>
        <v>-1.73</v>
      </c>
      <c r="Y455" s="104">
        <f t="shared" si="208"/>
        <v>-0.3</v>
      </c>
      <c r="Z455" s="104">
        <f t="shared" si="208"/>
        <v>3.5000000000000003E-2</v>
      </c>
      <c r="AB455" s="104">
        <f t="shared" si="209"/>
        <v>3.34</v>
      </c>
      <c r="AC455" s="104">
        <f t="shared" si="209"/>
        <v>2.9699999999999998</v>
      </c>
      <c r="AD455" s="104">
        <f t="shared" si="209"/>
        <v>3.1749999999999998</v>
      </c>
      <c r="AF455" s="63">
        <f t="shared" si="210"/>
        <v>4.8399999999999999E-2</v>
      </c>
      <c r="AG455" s="63">
        <f t="shared" si="210"/>
        <v>4.4699999999999997E-2</v>
      </c>
      <c r="AH455" s="63">
        <f t="shared" si="210"/>
        <v>4.675E-2</v>
      </c>
      <c r="AJ455" s="63">
        <f t="shared" si="211"/>
        <v>3.9465331721730834E-3</v>
      </c>
      <c r="AK455" s="63">
        <f t="shared" si="211"/>
        <v>3.650794881391306E-3</v>
      </c>
      <c r="AL455" s="63">
        <f t="shared" si="211"/>
        <v>3.814768269600366E-3</v>
      </c>
      <c r="AN455" s="106" t="str">
        <f t="shared" ca="1" si="220"/>
        <v/>
      </c>
      <c r="AP455" s="106" t="str">
        <f t="shared" ca="1" si="221"/>
        <v/>
      </c>
      <c r="AR455" t="str">
        <f t="shared" ref="AR455:AR518" si="237">A455</f>
        <v>20139</v>
      </c>
      <c r="AS455">
        <f t="shared" si="214"/>
        <v>450</v>
      </c>
      <c r="AT455">
        <f t="shared" ref="AT455:AT518" ca="1" si="238">ROUND(IF(ROW()&lt;BC$2,E455,INDIRECT(ADDRESS(BC$2,E$3))*(INDIRECT(ADDRESS(BC$2,E$3))/INDIRECT(ADDRESS(BC455-$BJ$3,E$3)))^((ROW()-BC455)/$BJ$3)*((ROW()-BC455-1)&lt;$BM$3)),0)</f>
        <v>9588</v>
      </c>
      <c r="AU455">
        <f t="shared" ref="AU455:AU518" ca="1" si="239">ROUND(IF(ROW()&lt;BD$2,F455,INDIRECT(ADDRESS(BD$2,F$3))*(INDIRECT(ADDRESS(BD$2,F$3))/INDIRECT(ADDRESS(BD455-$BJ$3,F$3)))^((ROW()-BD455)/$BJ$3)*((ROW()-BD455-1)&lt;$BM$3)),0)</f>
        <v>8099</v>
      </c>
      <c r="AV455">
        <f t="shared" ref="AV455:AV518" ca="1" si="240">MIN(1,ROUND(IF(ROW()&lt;BE$2,G455,INDIRECT(ADDRESS(BE$2,G$3))*(INDIRECT(ADDRESS(BE$2,G$3))/INDIRECT(ADDRESS(BE455-$BJ$3,G$3)))^((ROW()-BE455)/$BJ$3)*((ROW()-BE455-1)&lt;$BM$3)),2))</f>
        <v>0.8</v>
      </c>
      <c r="AW455">
        <f t="shared" ref="AW455:AW518" ca="1" si="241">ROUND(IF(ROW()&lt;BF$2,H455,INDIRECT(ADDRESS(BF$2,H$3))*(INDIRECT(ADDRESS(BF$2,H$3))/INDIRECT(ADDRESS(BF455-$BJ$3,H$3)))^((ROW()-BF455)/$BJ$3)*((ROW()-BF455-1)&lt;$BM$3)),1)</f>
        <v>251.9</v>
      </c>
      <c r="BC455">
        <f t="shared" si="228"/>
        <v>455</v>
      </c>
      <c r="BD455">
        <f t="shared" si="229"/>
        <v>455</v>
      </c>
      <c r="BE455">
        <f t="shared" si="230"/>
        <v>455</v>
      </c>
      <c r="BF455">
        <f t="shared" si="235"/>
        <v>455</v>
      </c>
      <c r="BG455" t="str">
        <f t="shared" si="231"/>
        <v>$H$560</v>
      </c>
      <c r="BH455">
        <f t="shared" ca="1" si="218"/>
        <v>340</v>
      </c>
      <c r="BI455" t="str">
        <f t="shared" si="232"/>
        <v>$H$449</v>
      </c>
      <c r="BJ455">
        <f t="shared" ca="1" si="219"/>
        <v>248.7</v>
      </c>
      <c r="BK455">
        <f>ROW()</f>
        <v>455</v>
      </c>
      <c r="BL455">
        <f t="shared" si="226"/>
        <v>0</v>
      </c>
      <c r="BM455" t="b">
        <f t="shared" si="233"/>
        <v>1</v>
      </c>
      <c r="BN455">
        <f t="shared" ca="1" si="236"/>
        <v>340</v>
      </c>
      <c r="BO455">
        <f t="shared" si="234"/>
        <v>251.9</v>
      </c>
    </row>
    <row r="456" spans="1:67" x14ac:dyDescent="0.25">
      <c r="A456" t="str">
        <f t="shared" si="222"/>
        <v>201310</v>
      </c>
      <c r="B456">
        <f t="shared" si="223"/>
        <v>2013</v>
      </c>
      <c r="C456">
        <f t="shared" si="224"/>
        <v>10</v>
      </c>
      <c r="D456">
        <f t="shared" si="225"/>
        <v>451</v>
      </c>
      <c r="E456" s="64">
        <v>9608</v>
      </c>
      <c r="F456" s="64">
        <v>8110</v>
      </c>
      <c r="G456" s="2">
        <v>0.8</v>
      </c>
      <c r="H456" s="63">
        <v>251.9</v>
      </c>
      <c r="J456" s="32">
        <f>E456/E455</f>
        <v>1.0020859407592824</v>
      </c>
      <c r="K456" s="32">
        <f t="shared" si="213"/>
        <v>1.0013581923694284</v>
      </c>
      <c r="L456" s="104">
        <v>1.54</v>
      </c>
      <c r="M456" s="104">
        <v>2.57</v>
      </c>
      <c r="N456" s="104">
        <v>3.08</v>
      </c>
      <c r="P456" s="104">
        <v>-1.49</v>
      </c>
      <c r="Q456" s="104">
        <v>-0.25</v>
      </c>
      <c r="R456" s="104">
        <v>0.03</v>
      </c>
      <c r="T456" s="104">
        <v>-2.04</v>
      </c>
      <c r="U456" s="104">
        <v>-0.4</v>
      </c>
      <c r="V456" s="104">
        <v>0</v>
      </c>
      <c r="X456" s="104">
        <f t="shared" si="208"/>
        <v>-1.7650000000000001</v>
      </c>
      <c r="Y456" s="104">
        <f t="shared" si="208"/>
        <v>-0.32500000000000001</v>
      </c>
      <c r="Z456" s="104">
        <f t="shared" si="208"/>
        <v>1.4999999999999999E-2</v>
      </c>
      <c r="AB456" s="104">
        <f t="shared" si="209"/>
        <v>3.3050000000000002</v>
      </c>
      <c r="AC456" s="104">
        <f t="shared" si="209"/>
        <v>2.895</v>
      </c>
      <c r="AD456" s="104">
        <f t="shared" si="209"/>
        <v>3.0649999999999999</v>
      </c>
      <c r="AF456" s="63">
        <f t="shared" si="210"/>
        <v>4.8049999999999995E-2</v>
      </c>
      <c r="AG456" s="63">
        <f t="shared" si="210"/>
        <v>4.3949999999999996E-2</v>
      </c>
      <c r="AH456" s="63">
        <f t="shared" si="210"/>
        <v>4.5649999999999996E-2</v>
      </c>
      <c r="AJ456" s="63">
        <f t="shared" si="211"/>
        <v>3.9185989340275729E-3</v>
      </c>
      <c r="AK456" s="63">
        <f t="shared" si="211"/>
        <v>3.5907309162861445E-3</v>
      </c>
      <c r="AL456" s="63">
        <f t="shared" si="211"/>
        <v>3.7268191860828637E-3</v>
      </c>
      <c r="AN456" s="106" t="str">
        <f t="shared" ca="1" si="220"/>
        <v/>
      </c>
      <c r="AP456" s="106" t="str">
        <f t="shared" ca="1" si="221"/>
        <v/>
      </c>
      <c r="AR456" t="str">
        <f t="shared" si="237"/>
        <v>201310</v>
      </c>
      <c r="AS456">
        <f t="shared" si="214"/>
        <v>451</v>
      </c>
      <c r="AT456">
        <f t="shared" ca="1" si="238"/>
        <v>9608</v>
      </c>
      <c r="AU456">
        <f t="shared" ca="1" si="239"/>
        <v>8110</v>
      </c>
      <c r="AV456">
        <f t="shared" ca="1" si="240"/>
        <v>0.8</v>
      </c>
      <c r="AW456">
        <f t="shared" ca="1" si="241"/>
        <v>251.9</v>
      </c>
      <c r="BC456">
        <f t="shared" si="228"/>
        <v>456</v>
      </c>
      <c r="BD456">
        <f t="shared" si="229"/>
        <v>456</v>
      </c>
      <c r="BE456">
        <f t="shared" si="230"/>
        <v>456</v>
      </c>
      <c r="BF456">
        <f t="shared" si="235"/>
        <v>456</v>
      </c>
      <c r="BG456" t="str">
        <f t="shared" si="231"/>
        <v>$H$560</v>
      </c>
      <c r="BH456">
        <f t="shared" ca="1" si="218"/>
        <v>340</v>
      </c>
      <c r="BI456" t="str">
        <f t="shared" si="232"/>
        <v>$H$450</v>
      </c>
      <c r="BJ456">
        <f t="shared" ca="1" si="219"/>
        <v>249.5</v>
      </c>
      <c r="BK456">
        <f>ROW()</f>
        <v>456</v>
      </c>
      <c r="BL456">
        <f t="shared" si="226"/>
        <v>0</v>
      </c>
      <c r="BM456" t="b">
        <f t="shared" si="233"/>
        <v>1</v>
      </c>
      <c r="BN456">
        <f t="shared" ca="1" si="236"/>
        <v>340</v>
      </c>
      <c r="BO456">
        <f t="shared" si="234"/>
        <v>251.9</v>
      </c>
    </row>
    <row r="457" spans="1:67" x14ac:dyDescent="0.25">
      <c r="A457" t="str">
        <f t="shared" si="222"/>
        <v>201311</v>
      </c>
      <c r="B457">
        <f t="shared" si="223"/>
        <v>2013</v>
      </c>
      <c r="C457">
        <f t="shared" si="224"/>
        <v>11</v>
      </c>
      <c r="D457">
        <f t="shared" si="225"/>
        <v>452</v>
      </c>
      <c r="E457" s="64">
        <v>9588</v>
      </c>
      <c r="F457" s="64">
        <v>8121</v>
      </c>
      <c r="G457" s="2">
        <v>0.8</v>
      </c>
      <c r="H457" s="63">
        <v>252.1</v>
      </c>
      <c r="J457" s="32">
        <f t="shared" si="212"/>
        <v>0.99791840133222309</v>
      </c>
      <c r="K457" s="32">
        <f t="shared" si="213"/>
        <v>1.0013563501849569</v>
      </c>
      <c r="L457" s="104">
        <v>1.52</v>
      </c>
      <c r="M457" s="104">
        <v>2.5499999999999998</v>
      </c>
      <c r="N457" s="104">
        <v>3.07</v>
      </c>
      <c r="P457" s="104">
        <v>-1.59</v>
      </c>
      <c r="Q457" s="104">
        <v>-0.35</v>
      </c>
      <c r="R457" s="104">
        <v>0.01</v>
      </c>
      <c r="T457" s="104">
        <v>-2.15</v>
      </c>
      <c r="U457" s="104">
        <v>-0.5</v>
      </c>
      <c r="V457" s="104">
        <v>-0.02</v>
      </c>
      <c r="X457" s="104">
        <f t="shared" si="208"/>
        <v>-1.87</v>
      </c>
      <c r="Y457" s="104">
        <f t="shared" si="208"/>
        <v>-0.42499999999999999</v>
      </c>
      <c r="Z457" s="104">
        <f t="shared" si="208"/>
        <v>-5.0000000000000001E-3</v>
      </c>
      <c r="AB457" s="104">
        <f t="shared" si="209"/>
        <v>3.39</v>
      </c>
      <c r="AC457" s="104">
        <f t="shared" si="209"/>
        <v>2.9749999999999996</v>
      </c>
      <c r="AD457" s="104">
        <f t="shared" si="209"/>
        <v>3.0749999999999997</v>
      </c>
      <c r="AF457" s="63">
        <f t="shared" si="210"/>
        <v>4.8900000000000006E-2</v>
      </c>
      <c r="AG457" s="63">
        <f t="shared" si="210"/>
        <v>4.4749999999999998E-2</v>
      </c>
      <c r="AH457" s="63">
        <f t="shared" si="210"/>
        <v>4.5749999999999992E-2</v>
      </c>
      <c r="AJ457" s="63">
        <f t="shared" si="211"/>
        <v>3.9864244012801642E-3</v>
      </c>
      <c r="AK457" s="63">
        <f t="shared" si="211"/>
        <v>3.6547977401839571E-3</v>
      </c>
      <c r="AL457" s="63">
        <f t="shared" si="211"/>
        <v>3.7348180609941828E-3</v>
      </c>
      <c r="AN457" s="106" t="str">
        <f t="shared" ca="1" si="220"/>
        <v/>
      </c>
      <c r="AP457" s="106" t="str">
        <f t="shared" ca="1" si="221"/>
        <v/>
      </c>
      <c r="AR457" t="str">
        <f t="shared" si="237"/>
        <v>201311</v>
      </c>
      <c r="AS457">
        <f t="shared" si="214"/>
        <v>452</v>
      </c>
      <c r="AT457">
        <f t="shared" ca="1" si="238"/>
        <v>9588</v>
      </c>
      <c r="AU457">
        <f t="shared" ca="1" si="239"/>
        <v>8121</v>
      </c>
      <c r="AV457">
        <f t="shared" ca="1" si="240"/>
        <v>0.8</v>
      </c>
      <c r="AW457">
        <f t="shared" ca="1" si="241"/>
        <v>252.1</v>
      </c>
      <c r="BC457">
        <f t="shared" si="228"/>
        <v>457</v>
      </c>
      <c r="BD457">
        <f t="shared" si="229"/>
        <v>457</v>
      </c>
      <c r="BE457">
        <f t="shared" si="230"/>
        <v>457</v>
      </c>
      <c r="BF457">
        <f t="shared" si="235"/>
        <v>457</v>
      </c>
      <c r="BG457" t="str">
        <f t="shared" si="231"/>
        <v>$H$560</v>
      </c>
      <c r="BH457">
        <f t="shared" ca="1" si="218"/>
        <v>340</v>
      </c>
      <c r="BI457" t="str">
        <f t="shared" si="232"/>
        <v>$H$451</v>
      </c>
      <c r="BJ457">
        <f t="shared" ca="1" si="219"/>
        <v>250</v>
      </c>
      <c r="BK457">
        <f>ROW()</f>
        <v>457</v>
      </c>
      <c r="BL457">
        <f t="shared" si="226"/>
        <v>0</v>
      </c>
      <c r="BM457" t="b">
        <f t="shared" si="233"/>
        <v>1</v>
      </c>
      <c r="BN457">
        <f t="shared" ca="1" si="236"/>
        <v>340</v>
      </c>
      <c r="BO457">
        <f t="shared" si="234"/>
        <v>252.1</v>
      </c>
    </row>
    <row r="458" spans="1:67" x14ac:dyDescent="0.25">
      <c r="A458" t="str">
        <f t="shared" si="222"/>
        <v>201312</v>
      </c>
      <c r="B458">
        <f t="shared" si="223"/>
        <v>2013</v>
      </c>
      <c r="C458">
        <f t="shared" si="224"/>
        <v>12</v>
      </c>
      <c r="D458">
        <f t="shared" si="225"/>
        <v>453</v>
      </c>
      <c r="E458" s="64">
        <v>9648</v>
      </c>
      <c r="F458" s="64">
        <v>8132</v>
      </c>
      <c r="G458" s="2">
        <v>0.8</v>
      </c>
      <c r="H458" s="63">
        <v>253.4</v>
      </c>
      <c r="J458" s="32">
        <f>E458/E457</f>
        <v>1.0062578222778473</v>
      </c>
      <c r="K458" s="32">
        <f t="shared" si="213"/>
        <v>1.0013545129910109</v>
      </c>
      <c r="L458" s="104">
        <v>1.7</v>
      </c>
      <c r="M458" s="104">
        <v>2.77</v>
      </c>
      <c r="N458" s="104">
        <v>3.28</v>
      </c>
      <c r="P458" s="104">
        <v>-1.38</v>
      </c>
      <c r="Q458" s="104">
        <v>-0.2</v>
      </c>
      <c r="R458" s="104">
        <v>0.05</v>
      </c>
      <c r="T458" s="104">
        <v>-1.96</v>
      </c>
      <c r="U458" s="104">
        <v>-0.35</v>
      </c>
      <c r="V458" s="104">
        <v>0.02</v>
      </c>
      <c r="X458" s="104">
        <f t="shared" si="208"/>
        <v>-1.67</v>
      </c>
      <c r="Y458" s="104">
        <f t="shared" si="208"/>
        <v>-0.27500000000000002</v>
      </c>
      <c r="Z458" s="104">
        <f t="shared" si="208"/>
        <v>3.5000000000000003E-2</v>
      </c>
      <c r="AB458" s="104">
        <f t="shared" si="209"/>
        <v>3.37</v>
      </c>
      <c r="AC458" s="104">
        <f t="shared" si="209"/>
        <v>3.0449999999999999</v>
      </c>
      <c r="AD458" s="104">
        <f t="shared" si="209"/>
        <v>3.2449999999999997</v>
      </c>
      <c r="AF458" s="63">
        <f t="shared" si="210"/>
        <v>4.87E-2</v>
      </c>
      <c r="AG458" s="63">
        <f t="shared" si="210"/>
        <v>4.5449999999999997E-2</v>
      </c>
      <c r="AH458" s="63">
        <f t="shared" si="210"/>
        <v>4.7449999999999992E-2</v>
      </c>
      <c r="AJ458" s="63">
        <f t="shared" si="211"/>
        <v>3.9704700018041716E-3</v>
      </c>
      <c r="AK458" s="63">
        <f t="shared" si="211"/>
        <v>3.7108193323807104E-3</v>
      </c>
      <c r="AL458" s="63">
        <f t="shared" si="211"/>
        <v>3.8706917675950248E-3</v>
      </c>
      <c r="AN458" s="106" t="str">
        <f t="shared" ca="1" si="220"/>
        <v/>
      </c>
      <c r="AP458" s="106" t="str">
        <f t="shared" ca="1" si="221"/>
        <v/>
      </c>
      <c r="AR458" t="str">
        <f t="shared" si="237"/>
        <v>201312</v>
      </c>
      <c r="AS458">
        <f t="shared" si="214"/>
        <v>453</v>
      </c>
      <c r="AT458">
        <f t="shared" ca="1" si="238"/>
        <v>9648</v>
      </c>
      <c r="AU458">
        <f t="shared" ca="1" si="239"/>
        <v>8132</v>
      </c>
      <c r="AV458">
        <f t="shared" ca="1" si="240"/>
        <v>0.8</v>
      </c>
      <c r="AW458">
        <f t="shared" ca="1" si="241"/>
        <v>253.4</v>
      </c>
      <c r="BC458">
        <f t="shared" si="228"/>
        <v>458</v>
      </c>
      <c r="BD458">
        <f t="shared" si="229"/>
        <v>458</v>
      </c>
      <c r="BE458">
        <f t="shared" si="230"/>
        <v>458</v>
      </c>
      <c r="BF458">
        <f t="shared" si="235"/>
        <v>458</v>
      </c>
      <c r="BG458" t="str">
        <f t="shared" si="231"/>
        <v>$H$560</v>
      </c>
      <c r="BH458">
        <f t="shared" ca="1" si="218"/>
        <v>340</v>
      </c>
      <c r="BI458" t="str">
        <f t="shared" si="232"/>
        <v>$H$452</v>
      </c>
      <c r="BJ458">
        <f t="shared" ca="1" si="219"/>
        <v>249.7</v>
      </c>
      <c r="BK458">
        <f>ROW()</f>
        <v>458</v>
      </c>
      <c r="BL458">
        <f t="shared" si="226"/>
        <v>0</v>
      </c>
      <c r="BM458" t="b">
        <f t="shared" si="233"/>
        <v>1</v>
      </c>
      <c r="BN458">
        <f t="shared" ca="1" si="236"/>
        <v>340</v>
      </c>
      <c r="BO458">
        <f t="shared" si="234"/>
        <v>253.4</v>
      </c>
    </row>
    <row r="459" spans="1:67" x14ac:dyDescent="0.25">
      <c r="A459" t="str">
        <f t="shared" si="222"/>
        <v>20141</v>
      </c>
      <c r="B459">
        <f t="shared" si="223"/>
        <v>2014</v>
      </c>
      <c r="C459">
        <f t="shared" si="224"/>
        <v>1</v>
      </c>
      <c r="D459">
        <f t="shared" si="225"/>
        <v>454</v>
      </c>
      <c r="E459" s="64">
        <v>9669</v>
      </c>
      <c r="F459" s="64">
        <v>8143</v>
      </c>
      <c r="G459" s="2">
        <v>0.8</v>
      </c>
      <c r="H459" s="63">
        <v>252.6</v>
      </c>
      <c r="J459" s="32">
        <f t="shared" si="212"/>
        <v>1.0021766169154229</v>
      </c>
      <c r="K459" s="32">
        <f t="shared" si="213"/>
        <v>1.001352680767339</v>
      </c>
      <c r="L459" s="104">
        <v>1.94</v>
      </c>
      <c r="M459" s="104">
        <v>3</v>
      </c>
      <c r="N459" s="104">
        <v>3.43</v>
      </c>
      <c r="P459" s="104">
        <v>-1.29</v>
      </c>
      <c r="Q459" s="104">
        <v>-0.04</v>
      </c>
      <c r="R459" s="104">
        <v>0.12</v>
      </c>
      <c r="T459" s="104">
        <v>-1.88</v>
      </c>
      <c r="U459" s="104">
        <v>-0.19</v>
      </c>
      <c r="V459" s="104">
        <v>0.09</v>
      </c>
      <c r="X459" s="104">
        <f t="shared" si="208"/>
        <v>-1.585</v>
      </c>
      <c r="Y459" s="104">
        <f t="shared" si="208"/>
        <v>-0.115</v>
      </c>
      <c r="Z459" s="104">
        <f t="shared" si="208"/>
        <v>0.105</v>
      </c>
      <c r="AB459" s="104">
        <f t="shared" si="209"/>
        <v>3.5249999999999999</v>
      </c>
      <c r="AC459" s="104">
        <f t="shared" si="209"/>
        <v>3.1150000000000002</v>
      </c>
      <c r="AD459" s="104">
        <f t="shared" si="209"/>
        <v>3.3250000000000002</v>
      </c>
      <c r="AF459" s="63">
        <f t="shared" si="210"/>
        <v>5.0250000000000003E-2</v>
      </c>
      <c r="AG459" s="63">
        <f t="shared" si="210"/>
        <v>4.6150000000000004E-2</v>
      </c>
      <c r="AH459" s="63">
        <f t="shared" si="210"/>
        <v>4.8250000000000001E-2</v>
      </c>
      <c r="AJ459" s="63">
        <f t="shared" si="211"/>
        <v>4.0940437155703169E-3</v>
      </c>
      <c r="AK459" s="63">
        <f t="shared" si="211"/>
        <v>3.766806550707047E-3</v>
      </c>
      <c r="AL459" s="63">
        <f t="shared" si="211"/>
        <v>3.9345624027373738E-3</v>
      </c>
      <c r="AN459" s="106" t="str">
        <f t="shared" ca="1" si="220"/>
        <v/>
      </c>
      <c r="AP459" s="106" t="str">
        <f t="shared" ca="1" si="221"/>
        <v/>
      </c>
      <c r="AR459" t="str">
        <f t="shared" si="237"/>
        <v>20141</v>
      </c>
      <c r="AS459">
        <f t="shared" si="214"/>
        <v>454</v>
      </c>
      <c r="AT459">
        <f t="shared" ca="1" si="238"/>
        <v>9669</v>
      </c>
      <c r="AU459">
        <f t="shared" ca="1" si="239"/>
        <v>8143</v>
      </c>
      <c r="AV459">
        <f t="shared" ca="1" si="240"/>
        <v>0.8</v>
      </c>
      <c r="AW459">
        <f t="shared" ca="1" si="241"/>
        <v>252.6</v>
      </c>
      <c r="BC459">
        <f t="shared" si="228"/>
        <v>459</v>
      </c>
      <c r="BD459">
        <f t="shared" si="229"/>
        <v>459</v>
      </c>
      <c r="BE459">
        <f t="shared" si="230"/>
        <v>459</v>
      </c>
      <c r="BF459">
        <f t="shared" si="235"/>
        <v>459</v>
      </c>
      <c r="BG459" t="str">
        <f t="shared" si="231"/>
        <v>$H$560</v>
      </c>
      <c r="BH459">
        <f t="shared" ca="1" si="218"/>
        <v>340</v>
      </c>
      <c r="BI459" t="str">
        <f t="shared" si="232"/>
        <v>$H$453</v>
      </c>
      <c r="BJ459">
        <f t="shared" ca="1" si="219"/>
        <v>249.7</v>
      </c>
      <c r="BK459">
        <f>ROW()</f>
        <v>459</v>
      </c>
      <c r="BL459">
        <f t="shared" si="226"/>
        <v>0</v>
      </c>
      <c r="BM459" t="b">
        <f t="shared" si="233"/>
        <v>1</v>
      </c>
      <c r="BN459">
        <f t="shared" ca="1" si="236"/>
        <v>340</v>
      </c>
      <c r="BO459">
        <f t="shared" si="234"/>
        <v>252.6</v>
      </c>
    </row>
    <row r="460" spans="1:67" x14ac:dyDescent="0.25">
      <c r="A460" t="str">
        <f t="shared" si="222"/>
        <v>20142</v>
      </c>
      <c r="B460">
        <f t="shared" si="223"/>
        <v>2014</v>
      </c>
      <c r="C460">
        <f t="shared" si="224"/>
        <v>2</v>
      </c>
      <c r="D460">
        <f t="shared" si="225"/>
        <v>455</v>
      </c>
      <c r="E460" s="64">
        <v>9669</v>
      </c>
      <c r="F460" s="64">
        <v>8153</v>
      </c>
      <c r="G460" s="2">
        <v>0.8</v>
      </c>
      <c r="H460" s="63">
        <v>254.2</v>
      </c>
      <c r="J460" s="32">
        <f t="shared" ref="J460:J467" si="242">E460/E459</f>
        <v>1</v>
      </c>
      <c r="K460" s="32">
        <f t="shared" si="213"/>
        <v>1.0012280486307257</v>
      </c>
      <c r="L460" s="104">
        <v>1.72</v>
      </c>
      <c r="M460" s="104">
        <v>2.71</v>
      </c>
      <c r="N460" s="104">
        <v>3.14</v>
      </c>
      <c r="P460" s="104">
        <v>-1.28</v>
      </c>
      <c r="Q460" s="104">
        <v>-0.2</v>
      </c>
      <c r="R460" s="104">
        <v>0.04</v>
      </c>
      <c r="T460" s="104">
        <v>-1.89</v>
      </c>
      <c r="U460" s="104">
        <v>-0.35</v>
      </c>
      <c r="V460" s="104">
        <v>0.01</v>
      </c>
      <c r="X460" s="104">
        <f t="shared" si="208"/>
        <v>-1.585</v>
      </c>
      <c r="Y460" s="104">
        <f t="shared" si="208"/>
        <v>-0.27500000000000002</v>
      </c>
      <c r="Z460" s="104">
        <f t="shared" si="208"/>
        <v>2.5000000000000001E-2</v>
      </c>
      <c r="AB460" s="104">
        <f t="shared" si="209"/>
        <v>3.3049999999999997</v>
      </c>
      <c r="AC460" s="104">
        <f t="shared" si="209"/>
        <v>2.9849999999999999</v>
      </c>
      <c r="AD460" s="104">
        <f t="shared" si="209"/>
        <v>3.1150000000000002</v>
      </c>
      <c r="AF460" s="63">
        <f t="shared" si="210"/>
        <v>4.8049999999999995E-2</v>
      </c>
      <c r="AG460" s="63">
        <f t="shared" si="210"/>
        <v>4.4849999999999994E-2</v>
      </c>
      <c r="AH460" s="63">
        <f t="shared" si="210"/>
        <v>4.6150000000000004E-2</v>
      </c>
      <c r="AJ460" s="63">
        <f t="shared" si="211"/>
        <v>3.9185989340275729E-3</v>
      </c>
      <c r="AK460" s="63">
        <f t="shared" si="211"/>
        <v>3.6628029309786481E-3</v>
      </c>
      <c r="AL460" s="63">
        <f t="shared" si="211"/>
        <v>3.766806550707047E-3</v>
      </c>
      <c r="AN460" s="106" t="str">
        <f t="shared" ca="1" si="220"/>
        <v/>
      </c>
      <c r="AP460" s="106" t="str">
        <f t="shared" ca="1" si="221"/>
        <v/>
      </c>
      <c r="AR460" t="str">
        <f t="shared" si="237"/>
        <v>20142</v>
      </c>
      <c r="AS460">
        <f t="shared" si="214"/>
        <v>455</v>
      </c>
      <c r="AT460">
        <f t="shared" ca="1" si="238"/>
        <v>9669</v>
      </c>
      <c r="AU460">
        <f t="shared" ca="1" si="239"/>
        <v>8153</v>
      </c>
      <c r="AV460">
        <f t="shared" ca="1" si="240"/>
        <v>0.8</v>
      </c>
      <c r="AW460">
        <f t="shared" ca="1" si="241"/>
        <v>254.2</v>
      </c>
      <c r="BC460">
        <f t="shared" si="228"/>
        <v>460</v>
      </c>
      <c r="BD460">
        <f t="shared" si="229"/>
        <v>460</v>
      </c>
      <c r="BE460">
        <f t="shared" si="230"/>
        <v>460</v>
      </c>
      <c r="BF460">
        <f t="shared" si="235"/>
        <v>460</v>
      </c>
      <c r="BG460" t="str">
        <f t="shared" si="231"/>
        <v>$H$560</v>
      </c>
      <c r="BH460">
        <f t="shared" ca="1" si="218"/>
        <v>340</v>
      </c>
      <c r="BI460" t="str">
        <f t="shared" si="232"/>
        <v>$H$454</v>
      </c>
      <c r="BJ460">
        <f t="shared" ca="1" si="219"/>
        <v>251</v>
      </c>
      <c r="BK460">
        <f>ROW()</f>
        <v>460</v>
      </c>
      <c r="BL460">
        <f t="shared" si="226"/>
        <v>0</v>
      </c>
      <c r="BM460" t="b">
        <f t="shared" si="233"/>
        <v>1</v>
      </c>
      <c r="BN460">
        <f t="shared" ca="1" si="236"/>
        <v>340</v>
      </c>
      <c r="BO460">
        <f t="shared" si="234"/>
        <v>254.2</v>
      </c>
    </row>
    <row r="461" spans="1:67" x14ac:dyDescent="0.25">
      <c r="A461" t="str">
        <f t="shared" si="222"/>
        <v>20143</v>
      </c>
      <c r="B461">
        <f t="shared" si="223"/>
        <v>2014</v>
      </c>
      <c r="C461">
        <f t="shared" si="224"/>
        <v>3</v>
      </c>
      <c r="D461">
        <f t="shared" si="225"/>
        <v>456</v>
      </c>
      <c r="E461" s="64">
        <v>9567</v>
      </c>
      <c r="F461" s="64">
        <v>8164</v>
      </c>
      <c r="G461" s="2">
        <v>0.8</v>
      </c>
      <c r="H461" s="63">
        <v>254.8</v>
      </c>
      <c r="J461" s="32">
        <f t="shared" si="242"/>
        <v>0.98945082221532732</v>
      </c>
      <c r="K461" s="32">
        <f t="shared" si="213"/>
        <v>1.001349196614743</v>
      </c>
      <c r="L461" s="104">
        <v>1.7</v>
      </c>
      <c r="M461" s="104">
        <v>2.67</v>
      </c>
      <c r="N461" s="104">
        <v>3.11</v>
      </c>
      <c r="P461" s="104">
        <v>-1.41</v>
      </c>
      <c r="Q461" s="104">
        <v>-0.28000000000000003</v>
      </c>
      <c r="R461" s="104">
        <v>0</v>
      </c>
      <c r="T461" s="104">
        <v>-2.04</v>
      </c>
      <c r="U461" s="104">
        <v>-0.43</v>
      </c>
      <c r="V461" s="104">
        <v>-0.02</v>
      </c>
      <c r="X461" s="104">
        <f t="shared" si="208"/>
        <v>-1.7250000000000001</v>
      </c>
      <c r="Y461" s="104">
        <f t="shared" si="208"/>
        <v>-0.35499999999999998</v>
      </c>
      <c r="Z461" s="104">
        <f t="shared" si="208"/>
        <v>-0.01</v>
      </c>
      <c r="AB461" s="104">
        <f t="shared" si="209"/>
        <v>3.4249999999999998</v>
      </c>
      <c r="AC461" s="104">
        <f t="shared" si="209"/>
        <v>3.0249999999999999</v>
      </c>
      <c r="AD461" s="104">
        <f t="shared" si="209"/>
        <v>3.1199999999999997</v>
      </c>
      <c r="AF461" s="63">
        <f t="shared" si="210"/>
        <v>4.9249999999999995E-2</v>
      </c>
      <c r="AG461" s="63">
        <f t="shared" si="210"/>
        <v>4.5250000000000005E-2</v>
      </c>
      <c r="AH461" s="63">
        <f t="shared" si="210"/>
        <v>4.6199999999999991E-2</v>
      </c>
      <c r="AJ461" s="63">
        <f t="shared" si="211"/>
        <v>4.0143378914689887E-3</v>
      </c>
      <c r="AK461" s="63">
        <f t="shared" si="211"/>
        <v>3.6948166726487042E-3</v>
      </c>
      <c r="AL461" s="63">
        <f t="shared" si="211"/>
        <v>3.7708043235686883E-3</v>
      </c>
      <c r="AN461" s="106" t="str">
        <f t="shared" ca="1" si="220"/>
        <v/>
      </c>
      <c r="AP461" s="106" t="str">
        <f t="shared" ca="1" si="221"/>
        <v/>
      </c>
      <c r="AR461" t="str">
        <f t="shared" si="237"/>
        <v>20143</v>
      </c>
      <c r="AS461">
        <f t="shared" ref="AS461:AS524" si="243">D461</f>
        <v>456</v>
      </c>
      <c r="AT461">
        <f t="shared" ca="1" si="238"/>
        <v>9567</v>
      </c>
      <c r="AU461">
        <f t="shared" ca="1" si="239"/>
        <v>8164</v>
      </c>
      <c r="AV461">
        <f t="shared" ca="1" si="240"/>
        <v>0.8</v>
      </c>
      <c r="AW461">
        <f t="shared" ca="1" si="241"/>
        <v>254.8</v>
      </c>
      <c r="BC461">
        <f t="shared" si="228"/>
        <v>461</v>
      </c>
      <c r="BD461">
        <f t="shared" si="229"/>
        <v>461</v>
      </c>
      <c r="BE461">
        <f t="shared" si="230"/>
        <v>461</v>
      </c>
      <c r="BF461">
        <f t="shared" si="235"/>
        <v>461</v>
      </c>
      <c r="BG461" t="str">
        <f t="shared" si="231"/>
        <v>$H$560</v>
      </c>
      <c r="BH461">
        <f t="shared" ca="1" si="218"/>
        <v>340</v>
      </c>
      <c r="BI461" t="str">
        <f t="shared" si="232"/>
        <v>$H$455</v>
      </c>
      <c r="BJ461">
        <f t="shared" ca="1" si="219"/>
        <v>251.9</v>
      </c>
      <c r="BK461">
        <f>ROW()</f>
        <v>461</v>
      </c>
      <c r="BL461">
        <f t="shared" si="226"/>
        <v>0</v>
      </c>
      <c r="BM461" t="b">
        <f t="shared" si="233"/>
        <v>1</v>
      </c>
      <c r="BN461">
        <f t="shared" ca="1" si="236"/>
        <v>340</v>
      </c>
      <c r="BO461">
        <f t="shared" si="234"/>
        <v>254.8</v>
      </c>
    </row>
    <row r="462" spans="1:67" x14ac:dyDescent="0.25">
      <c r="A462" t="str">
        <f t="shared" si="222"/>
        <v>20144</v>
      </c>
      <c r="B462">
        <f t="shared" si="223"/>
        <v>2014</v>
      </c>
      <c r="C462">
        <f t="shared" si="224"/>
        <v>4</v>
      </c>
      <c r="D462">
        <f t="shared" si="225"/>
        <v>457</v>
      </c>
      <c r="E462" s="64">
        <v>9648</v>
      </c>
      <c r="F462" s="64">
        <v>8174</v>
      </c>
      <c r="G462" s="2">
        <v>0.8</v>
      </c>
      <c r="H462" s="63">
        <v>255.7</v>
      </c>
      <c r="J462" s="32">
        <f t="shared" si="242"/>
        <v>1.0084666039510819</v>
      </c>
      <c r="K462" s="32">
        <f t="shared" si="213"/>
        <v>1.0012248897599216</v>
      </c>
      <c r="L462" s="104">
        <v>1.83</v>
      </c>
      <c r="M462" s="104">
        <v>2.77</v>
      </c>
      <c r="N462" s="104">
        <v>3.18</v>
      </c>
      <c r="P462" s="104">
        <v>-1.31</v>
      </c>
      <c r="Q462" s="104">
        <v>-0.21</v>
      </c>
      <c r="R462" s="104">
        <v>-0.02</v>
      </c>
      <c r="T462" s="104">
        <v>-1.96</v>
      </c>
      <c r="U462" s="104">
        <v>-0.33</v>
      </c>
      <c r="V462" s="104">
        <v>-0.04</v>
      </c>
      <c r="X462" s="104">
        <f t="shared" si="208"/>
        <v>-1.635</v>
      </c>
      <c r="Y462" s="104">
        <f t="shared" si="208"/>
        <v>-0.27</v>
      </c>
      <c r="Z462" s="104">
        <f t="shared" si="208"/>
        <v>-0.03</v>
      </c>
      <c r="AB462" s="104">
        <f t="shared" si="209"/>
        <v>3.4649999999999999</v>
      </c>
      <c r="AC462" s="104">
        <f t="shared" si="209"/>
        <v>3.04</v>
      </c>
      <c r="AD462" s="104">
        <f t="shared" si="209"/>
        <v>3.21</v>
      </c>
      <c r="AF462" s="63">
        <f t="shared" si="210"/>
        <v>4.965E-2</v>
      </c>
      <c r="AG462" s="63">
        <f t="shared" si="210"/>
        <v>4.5400000000000003E-2</v>
      </c>
      <c r="AH462" s="63">
        <f t="shared" si="210"/>
        <v>4.7100000000000003E-2</v>
      </c>
      <c r="AJ462" s="63">
        <f t="shared" si="211"/>
        <v>4.0462285737405956E-3</v>
      </c>
      <c r="AK462" s="63">
        <f t="shared" si="211"/>
        <v>3.7068189305531352E-3</v>
      </c>
      <c r="AL462" s="63">
        <f t="shared" si="211"/>
        <v>3.8427343023630378E-3</v>
      </c>
      <c r="AN462" s="106" t="str">
        <f t="shared" ca="1" si="220"/>
        <v/>
      </c>
      <c r="AP462" s="106" t="str">
        <f t="shared" ca="1" si="221"/>
        <v/>
      </c>
      <c r="AR462" t="str">
        <f t="shared" si="237"/>
        <v>20144</v>
      </c>
      <c r="AS462">
        <f t="shared" si="243"/>
        <v>457</v>
      </c>
      <c r="AT462">
        <f t="shared" ca="1" si="238"/>
        <v>9648</v>
      </c>
      <c r="AU462">
        <f t="shared" ca="1" si="239"/>
        <v>8174</v>
      </c>
      <c r="AV462">
        <f t="shared" ca="1" si="240"/>
        <v>0.8</v>
      </c>
      <c r="AW462">
        <f t="shared" ca="1" si="241"/>
        <v>255.7</v>
      </c>
      <c r="BC462">
        <f t="shared" si="228"/>
        <v>462</v>
      </c>
      <c r="BD462">
        <f t="shared" si="229"/>
        <v>462</v>
      </c>
      <c r="BE462">
        <f t="shared" si="230"/>
        <v>462</v>
      </c>
      <c r="BF462">
        <f t="shared" si="235"/>
        <v>462</v>
      </c>
      <c r="BG462" t="str">
        <f t="shared" si="231"/>
        <v>$H$560</v>
      </c>
      <c r="BH462">
        <f t="shared" ca="1" si="218"/>
        <v>340</v>
      </c>
      <c r="BI462" t="str">
        <f t="shared" si="232"/>
        <v>$H$456</v>
      </c>
      <c r="BJ462">
        <f t="shared" ca="1" si="219"/>
        <v>251.9</v>
      </c>
      <c r="BK462">
        <f>ROW()</f>
        <v>462</v>
      </c>
      <c r="BL462">
        <f t="shared" si="226"/>
        <v>0</v>
      </c>
      <c r="BM462" t="b">
        <f t="shared" si="233"/>
        <v>1</v>
      </c>
      <c r="BN462">
        <f t="shared" ca="1" si="236"/>
        <v>340</v>
      </c>
      <c r="BO462">
        <f t="shared" si="234"/>
        <v>255.7</v>
      </c>
    </row>
    <row r="463" spans="1:67" x14ac:dyDescent="0.25">
      <c r="A463" t="str">
        <f t="shared" si="222"/>
        <v>20145</v>
      </c>
      <c r="B463">
        <f t="shared" si="223"/>
        <v>2014</v>
      </c>
      <c r="C463">
        <f t="shared" si="224"/>
        <v>5</v>
      </c>
      <c r="D463">
        <f t="shared" si="225"/>
        <v>458</v>
      </c>
      <c r="E463" s="64">
        <v>9648</v>
      </c>
      <c r="F463" s="64">
        <v>8185</v>
      </c>
      <c r="G463" s="2">
        <v>0.8</v>
      </c>
      <c r="H463" s="63">
        <v>255.9</v>
      </c>
      <c r="J463" s="32">
        <f t="shared" si="242"/>
        <v>1</v>
      </c>
      <c r="K463" s="32">
        <f t="shared" si="213"/>
        <v>1.0013457303645705</v>
      </c>
      <c r="L463" s="104">
        <v>1.81</v>
      </c>
      <c r="M463" s="104">
        <v>2.72</v>
      </c>
      <c r="N463" s="104">
        <v>3.14</v>
      </c>
      <c r="P463" s="104">
        <v>-1.37</v>
      </c>
      <c r="Q463" s="104">
        <v>-0.31</v>
      </c>
      <c r="R463" s="104">
        <v>-7.0000000000000007E-2</v>
      </c>
      <c r="T463" s="104">
        <v>-2.0499999999999998</v>
      </c>
      <c r="U463" s="104">
        <v>-0.44</v>
      </c>
      <c r="V463" s="104">
        <v>-0.09</v>
      </c>
      <c r="X463" s="104">
        <f t="shared" si="208"/>
        <v>-1.71</v>
      </c>
      <c r="Y463" s="104">
        <f t="shared" si="208"/>
        <v>-0.375</v>
      </c>
      <c r="Z463" s="104">
        <f t="shared" si="208"/>
        <v>-0.08</v>
      </c>
      <c r="AB463" s="104">
        <f t="shared" si="209"/>
        <v>3.52</v>
      </c>
      <c r="AC463" s="104">
        <f t="shared" si="209"/>
        <v>3.0950000000000002</v>
      </c>
      <c r="AD463" s="104">
        <f t="shared" si="209"/>
        <v>3.22</v>
      </c>
      <c r="AF463" s="63">
        <f t="shared" si="210"/>
        <v>5.0199999999999995E-2</v>
      </c>
      <c r="AG463" s="63">
        <f t="shared" si="210"/>
        <v>4.5950000000000005E-2</v>
      </c>
      <c r="AH463" s="63">
        <f t="shared" si="210"/>
        <v>4.7200000000000006E-2</v>
      </c>
      <c r="AJ463" s="63">
        <f t="shared" si="211"/>
        <v>4.0900600769369078E-3</v>
      </c>
      <c r="AK463" s="63">
        <f t="shared" si="211"/>
        <v>3.7508137075803472E-3</v>
      </c>
      <c r="AL463" s="63">
        <f t="shared" si="211"/>
        <v>3.8507230235700352E-3</v>
      </c>
      <c r="AN463" s="106" t="str">
        <f t="shared" ca="1" si="220"/>
        <v/>
      </c>
      <c r="AP463" s="106" t="str">
        <f t="shared" ca="1" si="221"/>
        <v/>
      </c>
      <c r="AR463" t="str">
        <f t="shared" si="237"/>
        <v>20145</v>
      </c>
      <c r="AS463">
        <f t="shared" si="243"/>
        <v>458</v>
      </c>
      <c r="AT463">
        <f t="shared" ca="1" si="238"/>
        <v>9648</v>
      </c>
      <c r="AU463">
        <f t="shared" ca="1" si="239"/>
        <v>8185</v>
      </c>
      <c r="AV463">
        <f t="shared" ca="1" si="240"/>
        <v>0.8</v>
      </c>
      <c r="AW463">
        <f t="shared" ca="1" si="241"/>
        <v>255.9</v>
      </c>
      <c r="BC463">
        <f t="shared" si="228"/>
        <v>463</v>
      </c>
      <c r="BD463">
        <f t="shared" si="229"/>
        <v>463</v>
      </c>
      <c r="BE463">
        <f t="shared" si="230"/>
        <v>463</v>
      </c>
      <c r="BF463">
        <f t="shared" si="235"/>
        <v>463</v>
      </c>
      <c r="BG463" t="str">
        <f t="shared" si="231"/>
        <v>$H$560</v>
      </c>
      <c r="BH463">
        <f t="shared" ca="1" si="218"/>
        <v>340</v>
      </c>
      <c r="BI463" t="str">
        <f t="shared" si="232"/>
        <v>$H$457</v>
      </c>
      <c r="BJ463">
        <f t="shared" ca="1" si="219"/>
        <v>252.1</v>
      </c>
      <c r="BK463">
        <f>ROW()</f>
        <v>463</v>
      </c>
      <c r="BL463">
        <f t="shared" si="226"/>
        <v>0</v>
      </c>
      <c r="BM463" t="b">
        <f t="shared" si="233"/>
        <v>1</v>
      </c>
      <c r="BN463">
        <f t="shared" ca="1" si="236"/>
        <v>340</v>
      </c>
      <c r="BO463">
        <f t="shared" si="234"/>
        <v>255.9</v>
      </c>
    </row>
    <row r="464" spans="1:67" x14ac:dyDescent="0.25">
      <c r="A464" t="str">
        <f t="shared" si="222"/>
        <v>20146</v>
      </c>
      <c r="B464">
        <f t="shared" si="223"/>
        <v>2014</v>
      </c>
      <c r="C464">
        <f t="shared" si="224"/>
        <v>6</v>
      </c>
      <c r="D464">
        <f t="shared" si="225"/>
        <v>459</v>
      </c>
      <c r="E464" s="64">
        <v>9628</v>
      </c>
      <c r="F464" s="64">
        <v>8196</v>
      </c>
      <c r="G464" s="2">
        <v>0.8</v>
      </c>
      <c r="H464" s="63">
        <v>256.3</v>
      </c>
      <c r="J464" s="32">
        <f t="shared" si="242"/>
        <v>0.9979270315091211</v>
      </c>
      <c r="K464" s="32">
        <f t="shared" si="213"/>
        <v>1.0013439218081857</v>
      </c>
      <c r="L464" s="104">
        <v>1.82</v>
      </c>
      <c r="M464" s="104">
        <v>2.69</v>
      </c>
      <c r="N464" s="104">
        <v>3.11</v>
      </c>
      <c r="P464" s="104">
        <v>-1.25</v>
      </c>
      <c r="Q464" s="104">
        <v>-0.28999999999999998</v>
      </c>
      <c r="R464" s="104">
        <v>-7.0000000000000007E-2</v>
      </c>
      <c r="T464" s="104">
        <v>-1.94</v>
      </c>
      <c r="U464" s="104">
        <v>-0.42</v>
      </c>
      <c r="V464" s="104">
        <v>-0.1</v>
      </c>
      <c r="X464" s="104">
        <f t="shared" si="208"/>
        <v>-1.595</v>
      </c>
      <c r="Y464" s="104">
        <f t="shared" si="208"/>
        <v>-0.35499999999999998</v>
      </c>
      <c r="Z464" s="104">
        <f t="shared" si="208"/>
        <v>-8.5000000000000006E-2</v>
      </c>
      <c r="AB464" s="104">
        <f t="shared" si="209"/>
        <v>3.415</v>
      </c>
      <c r="AC464" s="104">
        <f t="shared" si="209"/>
        <v>3.0449999999999999</v>
      </c>
      <c r="AD464" s="104">
        <f t="shared" si="209"/>
        <v>3.1949999999999998</v>
      </c>
      <c r="AF464" s="63">
        <f t="shared" si="210"/>
        <v>4.9149999999999999E-2</v>
      </c>
      <c r="AG464" s="63">
        <f t="shared" si="210"/>
        <v>4.5449999999999997E-2</v>
      </c>
      <c r="AH464" s="63">
        <f t="shared" si="210"/>
        <v>4.6950000000000006E-2</v>
      </c>
      <c r="AJ464" s="63">
        <f t="shared" si="211"/>
        <v>4.0063634796039249E-3</v>
      </c>
      <c r="AK464" s="63">
        <f t="shared" si="211"/>
        <v>3.7108193323807104E-3</v>
      </c>
      <c r="AL464" s="63">
        <f t="shared" si="211"/>
        <v>3.8307499091558839E-3</v>
      </c>
      <c r="AN464" s="106" t="str">
        <f t="shared" ca="1" si="220"/>
        <v/>
      </c>
      <c r="AP464" s="106" t="str">
        <f t="shared" ca="1" si="221"/>
        <v/>
      </c>
      <c r="AR464" t="str">
        <f t="shared" si="237"/>
        <v>20146</v>
      </c>
      <c r="AS464">
        <f t="shared" si="243"/>
        <v>459</v>
      </c>
      <c r="AT464">
        <f t="shared" ca="1" si="238"/>
        <v>9628</v>
      </c>
      <c r="AU464">
        <f t="shared" ca="1" si="239"/>
        <v>8196</v>
      </c>
      <c r="AV464">
        <f t="shared" ca="1" si="240"/>
        <v>0.8</v>
      </c>
      <c r="AW464">
        <f t="shared" ca="1" si="241"/>
        <v>256.3</v>
      </c>
      <c r="BC464">
        <f t="shared" si="228"/>
        <v>464</v>
      </c>
      <c r="BD464">
        <f t="shared" si="229"/>
        <v>464</v>
      </c>
      <c r="BE464">
        <f t="shared" si="230"/>
        <v>464</v>
      </c>
      <c r="BF464">
        <f t="shared" si="235"/>
        <v>464</v>
      </c>
      <c r="BG464" t="str">
        <f t="shared" si="231"/>
        <v>$H$560</v>
      </c>
      <c r="BH464">
        <f t="shared" ca="1" si="218"/>
        <v>340</v>
      </c>
      <c r="BI464" t="str">
        <f t="shared" si="232"/>
        <v>$H$458</v>
      </c>
      <c r="BJ464">
        <f t="shared" ca="1" si="219"/>
        <v>253.4</v>
      </c>
      <c r="BK464">
        <f>ROW()</f>
        <v>464</v>
      </c>
      <c r="BL464">
        <f t="shared" si="226"/>
        <v>0</v>
      </c>
      <c r="BM464" t="b">
        <f t="shared" si="233"/>
        <v>1</v>
      </c>
      <c r="BN464">
        <f t="shared" ca="1" si="236"/>
        <v>340</v>
      </c>
      <c r="BO464">
        <f t="shared" si="234"/>
        <v>256.3</v>
      </c>
    </row>
    <row r="465" spans="1:67" x14ac:dyDescent="0.25">
      <c r="A465" t="str">
        <f t="shared" si="222"/>
        <v>20147</v>
      </c>
      <c r="B465">
        <f t="shared" si="223"/>
        <v>2014</v>
      </c>
      <c r="C465">
        <f t="shared" si="224"/>
        <v>7</v>
      </c>
      <c r="D465">
        <f t="shared" si="225"/>
        <v>460</v>
      </c>
      <c r="E465" s="64">
        <v>9648</v>
      </c>
      <c r="F465" s="64">
        <v>8207</v>
      </c>
      <c r="G465" s="2">
        <v>0.8</v>
      </c>
      <c r="H465" s="63">
        <v>256</v>
      </c>
      <c r="J465" s="32">
        <f t="shared" si="242"/>
        <v>1.0020772746157043</v>
      </c>
      <c r="K465" s="32">
        <f t="shared" si="213"/>
        <v>1.0013421181063933</v>
      </c>
      <c r="L465" s="104">
        <v>2</v>
      </c>
      <c r="M465" s="104">
        <v>2.79</v>
      </c>
      <c r="N465" s="104">
        <v>3.16</v>
      </c>
      <c r="P465" s="104">
        <v>-1</v>
      </c>
      <c r="Q465" s="104">
        <v>-0.2</v>
      </c>
      <c r="R465" s="104">
        <v>-0.04</v>
      </c>
      <c r="T465" s="104">
        <v>-1.72</v>
      </c>
      <c r="U465" s="104">
        <v>-0.33</v>
      </c>
      <c r="V465" s="104">
        <v>-7.0000000000000007E-2</v>
      </c>
      <c r="X465" s="104">
        <f t="shared" ref="X465:Z467" si="244">(P465+T465)/2</f>
        <v>-1.3599999999999999</v>
      </c>
      <c r="Y465" s="104">
        <f t="shared" si="244"/>
        <v>-0.26500000000000001</v>
      </c>
      <c r="Z465" s="104">
        <f t="shared" si="244"/>
        <v>-5.5000000000000007E-2</v>
      </c>
      <c r="AB465" s="104">
        <f t="shared" ref="AB465:AD467" si="245">L465-X465</f>
        <v>3.36</v>
      </c>
      <c r="AC465" s="104">
        <f t="shared" si="245"/>
        <v>3.0550000000000002</v>
      </c>
      <c r="AD465" s="104">
        <f t="shared" si="245"/>
        <v>3.2150000000000003</v>
      </c>
      <c r="AF465" s="63">
        <f t="shared" ref="AF465:AH467" si="246">(AB465+1.5)/100</f>
        <v>4.8599999999999997E-2</v>
      </c>
      <c r="AG465" s="63">
        <f t="shared" si="246"/>
        <v>4.555E-2</v>
      </c>
      <c r="AH465" s="63">
        <f t="shared" si="246"/>
        <v>4.7149999999999997E-2</v>
      </c>
      <c r="AJ465" s="63">
        <f t="shared" ref="AJ465:AL467" si="247">(1+AF465)^(1/12)-1</f>
        <v>3.9624917561102979E-3</v>
      </c>
      <c r="AK465" s="63">
        <f t="shared" si="247"/>
        <v>3.7188196099211535E-3</v>
      </c>
      <c r="AL465" s="63">
        <f t="shared" si="247"/>
        <v>3.8467287503822778E-3</v>
      </c>
      <c r="AN465" s="106" t="str">
        <f t="shared" ca="1" si="220"/>
        <v/>
      </c>
      <c r="AP465" s="106" t="str">
        <f t="shared" ca="1" si="221"/>
        <v/>
      </c>
      <c r="AR465" t="str">
        <f t="shared" si="237"/>
        <v>20147</v>
      </c>
      <c r="AS465">
        <f t="shared" si="243"/>
        <v>460</v>
      </c>
      <c r="AT465">
        <f t="shared" ca="1" si="238"/>
        <v>9648</v>
      </c>
      <c r="AU465">
        <f t="shared" ca="1" si="239"/>
        <v>8207</v>
      </c>
      <c r="AV465">
        <f t="shared" ca="1" si="240"/>
        <v>0.8</v>
      </c>
      <c r="AW465">
        <f t="shared" ca="1" si="241"/>
        <v>256</v>
      </c>
      <c r="BC465">
        <f t="shared" si="228"/>
        <v>465</v>
      </c>
      <c r="BD465">
        <f t="shared" si="229"/>
        <v>465</v>
      </c>
      <c r="BE465">
        <f t="shared" si="230"/>
        <v>465</v>
      </c>
      <c r="BF465">
        <f t="shared" si="235"/>
        <v>465</v>
      </c>
      <c r="BG465" t="str">
        <f t="shared" si="231"/>
        <v>$H$560</v>
      </c>
      <c r="BH465">
        <f t="shared" ca="1" si="218"/>
        <v>340</v>
      </c>
      <c r="BI465" t="str">
        <f t="shared" si="232"/>
        <v>$H$459</v>
      </c>
      <c r="BJ465">
        <f t="shared" ca="1" si="219"/>
        <v>252.6</v>
      </c>
      <c r="BK465">
        <f>ROW()</f>
        <v>465</v>
      </c>
      <c r="BL465">
        <f t="shared" si="226"/>
        <v>0</v>
      </c>
      <c r="BM465" t="b">
        <f t="shared" si="233"/>
        <v>1</v>
      </c>
      <c r="BN465">
        <f t="shared" ca="1" si="236"/>
        <v>340</v>
      </c>
      <c r="BO465">
        <f t="shared" si="234"/>
        <v>256</v>
      </c>
    </row>
    <row r="466" spans="1:67" x14ac:dyDescent="0.25">
      <c r="A466" t="str">
        <f t="shared" si="222"/>
        <v>20148</v>
      </c>
      <c r="B466">
        <f t="shared" si="223"/>
        <v>2014</v>
      </c>
      <c r="C466">
        <f t="shared" si="224"/>
        <v>8</v>
      </c>
      <c r="D466">
        <f t="shared" si="225"/>
        <v>461</v>
      </c>
      <c r="E466" s="64">
        <v>9669</v>
      </c>
      <c r="F466" s="64">
        <v>8218</v>
      </c>
      <c r="G466" s="2">
        <v>0.8</v>
      </c>
      <c r="H466" s="63">
        <v>257</v>
      </c>
      <c r="J466" s="32">
        <f>E466/E465</f>
        <v>1.0021766169154229</v>
      </c>
      <c r="K466" s="32">
        <f>F466/F465</f>
        <v>1.0013403192396735</v>
      </c>
      <c r="L466" s="104">
        <v>1.91</v>
      </c>
      <c r="M466" s="104">
        <v>2.66</v>
      </c>
      <c r="N466" s="104">
        <v>3</v>
      </c>
      <c r="P466" s="104">
        <v>-1.06</v>
      </c>
      <c r="Q466" s="104">
        <v>-0.28999999999999998</v>
      </c>
      <c r="R466" s="104">
        <v>-0.13</v>
      </c>
      <c r="T466" s="104">
        <v>-1.79</v>
      </c>
      <c r="U466" s="104">
        <v>-0.41</v>
      </c>
      <c r="V466" s="104">
        <v>-0.15</v>
      </c>
      <c r="X466" s="104">
        <f t="shared" si="244"/>
        <v>-1.425</v>
      </c>
      <c r="Y466" s="104">
        <f t="shared" si="244"/>
        <v>-0.35</v>
      </c>
      <c r="Z466" s="104">
        <f t="shared" si="244"/>
        <v>-0.14000000000000001</v>
      </c>
      <c r="AB466" s="104">
        <f t="shared" si="245"/>
        <v>3.335</v>
      </c>
      <c r="AC466" s="104">
        <f t="shared" si="245"/>
        <v>3.0100000000000002</v>
      </c>
      <c r="AD466" s="104">
        <f t="shared" si="245"/>
        <v>3.14</v>
      </c>
      <c r="AF466" s="63">
        <f t="shared" si="246"/>
        <v>4.8349999999999997E-2</v>
      </c>
      <c r="AG466" s="63">
        <f t="shared" si="246"/>
        <v>4.5100000000000001E-2</v>
      </c>
      <c r="AH466" s="63">
        <f t="shared" si="246"/>
        <v>4.6400000000000004E-2</v>
      </c>
      <c r="AJ466" s="63">
        <f t="shared" si="247"/>
        <v>3.9425430901480762E-3</v>
      </c>
      <c r="AK466" s="63">
        <f t="shared" si="247"/>
        <v>3.6828128357737633E-3</v>
      </c>
      <c r="AL466" s="63">
        <f t="shared" si="247"/>
        <v>3.7867936638156241E-3</v>
      </c>
      <c r="AN466" s="106" t="str">
        <f t="shared" ca="1" si="220"/>
        <v/>
      </c>
      <c r="AP466" s="106" t="str">
        <f t="shared" ca="1" si="221"/>
        <v/>
      </c>
      <c r="AR466" t="str">
        <f t="shared" si="237"/>
        <v>20148</v>
      </c>
      <c r="AS466">
        <f t="shared" si="243"/>
        <v>461</v>
      </c>
      <c r="AT466">
        <f t="shared" ca="1" si="238"/>
        <v>9669</v>
      </c>
      <c r="AU466">
        <f t="shared" ca="1" si="239"/>
        <v>8218</v>
      </c>
      <c r="AV466">
        <f t="shared" ca="1" si="240"/>
        <v>0.8</v>
      </c>
      <c r="AW466">
        <f t="shared" ca="1" si="241"/>
        <v>257</v>
      </c>
      <c r="BC466">
        <f t="shared" si="228"/>
        <v>466</v>
      </c>
      <c r="BD466">
        <f t="shared" si="229"/>
        <v>466</v>
      </c>
      <c r="BE466">
        <f t="shared" si="230"/>
        <v>466</v>
      </c>
      <c r="BF466">
        <f t="shared" si="235"/>
        <v>466</v>
      </c>
      <c r="BG466" t="str">
        <f t="shared" si="231"/>
        <v>$H$560</v>
      </c>
      <c r="BH466">
        <f t="shared" ref="BH466:BH529" ca="1" si="248">INDIRECT(BG466)</f>
        <v>340</v>
      </c>
      <c r="BI466" t="str">
        <f t="shared" si="232"/>
        <v>$H$460</v>
      </c>
      <c r="BJ466">
        <f t="shared" ref="BJ466:BJ529" ca="1" si="249">INDIRECT(BI466)</f>
        <v>254.2</v>
      </c>
      <c r="BK466">
        <f>ROW()</f>
        <v>466</v>
      </c>
      <c r="BL466">
        <f t="shared" si="226"/>
        <v>0</v>
      </c>
      <c r="BM466" t="b">
        <f t="shared" si="233"/>
        <v>1</v>
      </c>
      <c r="BN466">
        <f t="shared" ca="1" si="236"/>
        <v>340</v>
      </c>
      <c r="BO466">
        <f t="shared" si="234"/>
        <v>257</v>
      </c>
    </row>
    <row r="467" spans="1:67" x14ac:dyDescent="0.25">
      <c r="A467" t="str">
        <f t="shared" si="222"/>
        <v>20149</v>
      </c>
      <c r="B467">
        <f t="shared" si="223"/>
        <v>2014</v>
      </c>
      <c r="C467">
        <f t="shared" si="224"/>
        <v>9</v>
      </c>
      <c r="D467">
        <f t="shared" si="225"/>
        <v>462</v>
      </c>
      <c r="E467" s="64">
        <v>9709</v>
      </c>
      <c r="F467" s="64">
        <v>8229</v>
      </c>
      <c r="G467" s="2">
        <v>0.8</v>
      </c>
      <c r="H467" s="63">
        <v>257.60000000000002</v>
      </c>
      <c r="J467" s="32">
        <f t="shared" si="242"/>
        <v>1.0041369324645775</v>
      </c>
      <c r="K467" s="32">
        <f t="shared" si="213"/>
        <v>1.0013385251886104</v>
      </c>
      <c r="L467" s="104">
        <v>1.69</v>
      </c>
      <c r="M467" s="104">
        <v>2.38</v>
      </c>
      <c r="N467" s="104">
        <v>2.71</v>
      </c>
      <c r="P467" s="104">
        <v>-1.26</v>
      </c>
      <c r="Q467" s="104">
        <v>-0.6</v>
      </c>
      <c r="R467" s="104">
        <v>-0.36</v>
      </c>
      <c r="T467" s="104">
        <v>-2.02</v>
      </c>
      <c r="U467" s="104">
        <v>-0.72</v>
      </c>
      <c r="V467" s="104">
        <v>-0.39</v>
      </c>
      <c r="X467" s="104">
        <f t="shared" si="244"/>
        <v>-1.6400000000000001</v>
      </c>
      <c r="Y467" s="104">
        <f t="shared" si="244"/>
        <v>-0.65999999999999992</v>
      </c>
      <c r="Z467" s="104">
        <f t="shared" si="244"/>
        <v>-0.375</v>
      </c>
      <c r="AB467" s="104">
        <f t="shared" si="245"/>
        <v>3.33</v>
      </c>
      <c r="AC467" s="104">
        <f t="shared" si="245"/>
        <v>3.04</v>
      </c>
      <c r="AD467" s="104">
        <f t="shared" si="245"/>
        <v>3.085</v>
      </c>
      <c r="AF467" s="63">
        <f t="shared" si="246"/>
        <v>4.8300000000000003E-2</v>
      </c>
      <c r="AG467" s="63">
        <f t="shared" si="246"/>
        <v>4.5400000000000003E-2</v>
      </c>
      <c r="AH467" s="63">
        <f t="shared" si="246"/>
        <v>4.5850000000000002E-2</v>
      </c>
      <c r="AJ467" s="63">
        <f t="shared" si="247"/>
        <v>3.9385528336748354E-3</v>
      </c>
      <c r="AK467" s="63">
        <f t="shared" si="247"/>
        <v>3.7068189305531352E-3</v>
      </c>
      <c r="AL467" s="63">
        <f t="shared" si="247"/>
        <v>3.7428162347838967E-3</v>
      </c>
      <c r="AN467" s="106" t="str">
        <f t="shared" ref="AN467:AN530" ca="1" si="250">IF(AND(AT467=0,AT466&gt;0),DATE(B467,C467-1,1),"")</f>
        <v/>
      </c>
      <c r="AP467" s="106" t="str">
        <f t="shared" ref="AP467:AP530" ca="1" si="251">IF(AND(AU467=0,AU466&gt;0),DATE(B467,C467-1,1),"")</f>
        <v/>
      </c>
      <c r="AR467" t="str">
        <f t="shared" si="237"/>
        <v>20149</v>
      </c>
      <c r="AS467">
        <f t="shared" si="243"/>
        <v>462</v>
      </c>
      <c r="AT467">
        <f t="shared" ca="1" si="238"/>
        <v>9709</v>
      </c>
      <c r="AU467">
        <f t="shared" ca="1" si="239"/>
        <v>8229</v>
      </c>
      <c r="AV467">
        <f t="shared" ca="1" si="240"/>
        <v>0.8</v>
      </c>
      <c r="AW467">
        <f t="shared" ca="1" si="241"/>
        <v>257.60000000000002</v>
      </c>
      <c r="BC467">
        <f t="shared" si="228"/>
        <v>467</v>
      </c>
      <c r="BD467">
        <f t="shared" si="229"/>
        <v>467</v>
      </c>
      <c r="BE467">
        <f t="shared" si="230"/>
        <v>467</v>
      </c>
      <c r="BF467">
        <f t="shared" si="235"/>
        <v>467</v>
      </c>
      <c r="BG467" t="str">
        <f t="shared" si="231"/>
        <v>$H$560</v>
      </c>
      <c r="BH467">
        <f t="shared" ca="1" si="248"/>
        <v>340</v>
      </c>
      <c r="BI467" t="str">
        <f t="shared" si="232"/>
        <v>$H$461</v>
      </c>
      <c r="BJ467">
        <f t="shared" ca="1" si="249"/>
        <v>254.8</v>
      </c>
      <c r="BK467">
        <f>ROW()</f>
        <v>467</v>
      </c>
      <c r="BL467">
        <f t="shared" si="226"/>
        <v>0</v>
      </c>
      <c r="BM467" t="b">
        <f t="shared" si="233"/>
        <v>1</v>
      </c>
      <c r="BN467">
        <f t="shared" ca="1" si="236"/>
        <v>340</v>
      </c>
      <c r="BO467">
        <f t="shared" si="234"/>
        <v>257.60000000000002</v>
      </c>
    </row>
    <row r="468" spans="1:67" x14ac:dyDescent="0.25">
      <c r="A468" t="str">
        <f t="shared" si="222"/>
        <v>201410</v>
      </c>
      <c r="B468">
        <f t="shared" si="223"/>
        <v>2014</v>
      </c>
      <c r="C468">
        <f t="shared" si="224"/>
        <v>10</v>
      </c>
      <c r="D468">
        <f t="shared" si="225"/>
        <v>463</v>
      </c>
      <c r="E468" s="64">
        <v>9749</v>
      </c>
      <c r="F468" s="64">
        <v>8240</v>
      </c>
      <c r="G468" s="2">
        <v>0.8</v>
      </c>
      <c r="H468" s="63">
        <v>257.7</v>
      </c>
      <c r="J468" s="32">
        <f t="shared" ref="J468:K472" si="252">E468/E467</f>
        <v>1.0041198887630034</v>
      </c>
      <c r="K468" s="32">
        <f t="shared" si="252"/>
        <v>1.0013367359338923</v>
      </c>
      <c r="L468" s="104">
        <v>1.69</v>
      </c>
      <c r="M468" s="104">
        <v>2.38</v>
      </c>
      <c r="N468" s="104">
        <v>2.73</v>
      </c>
      <c r="P468" s="104">
        <v>-1.1200000000000001</v>
      </c>
      <c r="Q468" s="534">
        <v>-0.46</v>
      </c>
      <c r="R468" s="104">
        <v>-0.33</v>
      </c>
      <c r="T468" s="104">
        <v>-1.91</v>
      </c>
      <c r="U468" s="104">
        <v>-0.59</v>
      </c>
      <c r="V468" s="104">
        <v>-0.35</v>
      </c>
      <c r="X468" s="104">
        <f t="shared" ref="X468:Z469" si="253">(P468+T468)/2</f>
        <v>-1.5150000000000001</v>
      </c>
      <c r="Y468" s="104">
        <f t="shared" si="253"/>
        <v>-0.52500000000000002</v>
      </c>
      <c r="Z468" s="104">
        <f t="shared" si="253"/>
        <v>-0.33999999999999997</v>
      </c>
      <c r="AB468" s="104">
        <f t="shared" ref="AB468:AD469" si="254">L468-X468</f>
        <v>3.2050000000000001</v>
      </c>
      <c r="AC468" s="104">
        <f t="shared" si="254"/>
        <v>2.9049999999999998</v>
      </c>
      <c r="AD468" s="104">
        <f t="shared" si="254"/>
        <v>3.07</v>
      </c>
      <c r="AF468" s="63">
        <f t="shared" ref="AF468:AH469" si="255">(AB468+1.5)/100</f>
        <v>4.7050000000000002E-2</v>
      </c>
      <c r="AG468" s="63">
        <f t="shared" si="255"/>
        <v>4.4049999999999992E-2</v>
      </c>
      <c r="AH468" s="63">
        <f t="shared" si="255"/>
        <v>4.5700000000000005E-2</v>
      </c>
      <c r="AJ468" s="63">
        <f t="shared" ref="AJ468:AL469" si="256">(1+AF468)^(1/12)-1</f>
        <v>3.838739679496328E-3</v>
      </c>
      <c r="AK468" s="63">
        <f t="shared" si="256"/>
        <v>3.5987417299601088E-3</v>
      </c>
      <c r="AL468" s="63">
        <f t="shared" si="256"/>
        <v>3.7308187111868563E-3</v>
      </c>
      <c r="AN468" s="106" t="str">
        <f t="shared" ca="1" si="250"/>
        <v/>
      </c>
      <c r="AP468" s="106" t="str">
        <f t="shared" ca="1" si="251"/>
        <v/>
      </c>
      <c r="AR468" t="str">
        <f t="shared" si="237"/>
        <v>201410</v>
      </c>
      <c r="AS468">
        <f t="shared" si="243"/>
        <v>463</v>
      </c>
      <c r="AT468">
        <f t="shared" ca="1" si="238"/>
        <v>9749</v>
      </c>
      <c r="AU468">
        <f t="shared" ca="1" si="239"/>
        <v>8240</v>
      </c>
      <c r="AV468">
        <f t="shared" ca="1" si="240"/>
        <v>0.8</v>
      </c>
      <c r="AW468">
        <f t="shared" ca="1" si="241"/>
        <v>257.7</v>
      </c>
      <c r="BC468">
        <f t="shared" si="228"/>
        <v>468</v>
      </c>
      <c r="BD468">
        <f t="shared" si="229"/>
        <v>468</v>
      </c>
      <c r="BE468">
        <f t="shared" si="230"/>
        <v>468</v>
      </c>
      <c r="BF468">
        <f t="shared" si="235"/>
        <v>468</v>
      </c>
      <c r="BG468" t="str">
        <f t="shared" si="231"/>
        <v>$H$560</v>
      </c>
      <c r="BH468">
        <f t="shared" ca="1" si="248"/>
        <v>340</v>
      </c>
      <c r="BI468" t="str">
        <f t="shared" si="232"/>
        <v>$H$462</v>
      </c>
      <c r="BJ468">
        <f t="shared" ca="1" si="249"/>
        <v>255.7</v>
      </c>
      <c r="BK468">
        <f>ROW()</f>
        <v>468</v>
      </c>
      <c r="BL468">
        <f t="shared" si="226"/>
        <v>0</v>
      </c>
      <c r="BM468" t="b">
        <f t="shared" si="233"/>
        <v>1</v>
      </c>
      <c r="BN468">
        <f t="shared" ca="1" si="236"/>
        <v>340</v>
      </c>
      <c r="BO468">
        <f t="shared" si="234"/>
        <v>257.7</v>
      </c>
    </row>
    <row r="469" spans="1:67" x14ac:dyDescent="0.25">
      <c r="A469" t="str">
        <f t="shared" si="222"/>
        <v>201411</v>
      </c>
      <c r="B469">
        <f t="shared" si="223"/>
        <v>2014</v>
      </c>
      <c r="C469">
        <f t="shared" si="224"/>
        <v>11</v>
      </c>
      <c r="D469">
        <f t="shared" si="225"/>
        <v>464</v>
      </c>
      <c r="E469" s="64">
        <v>9749</v>
      </c>
      <c r="F469" s="64">
        <v>8251</v>
      </c>
      <c r="G469" s="2">
        <v>0.8</v>
      </c>
      <c r="H469" s="63">
        <v>257.10000000000002</v>
      </c>
      <c r="J469" s="32">
        <f t="shared" si="252"/>
        <v>1</v>
      </c>
      <c r="K469" s="32">
        <f t="shared" si="252"/>
        <v>1.0013349514563106</v>
      </c>
      <c r="L469" s="104">
        <v>1.57</v>
      </c>
      <c r="M469" s="104">
        <v>2.2999999999999998</v>
      </c>
      <c r="N469" s="104">
        <v>2.67</v>
      </c>
      <c r="P469" s="104">
        <v>-1.02</v>
      </c>
      <c r="Q469" s="104">
        <v>-0.52</v>
      </c>
      <c r="R469" s="104">
        <v>-0.37</v>
      </c>
      <c r="T469" s="104">
        <v>-1.83</v>
      </c>
      <c r="U469" s="104">
        <v>-0.65</v>
      </c>
      <c r="V469" s="104">
        <v>-0.4</v>
      </c>
      <c r="X469" s="104">
        <f t="shared" si="253"/>
        <v>-1.425</v>
      </c>
      <c r="Y469" s="104">
        <f t="shared" si="253"/>
        <v>-0.58499999999999996</v>
      </c>
      <c r="Z469" s="104">
        <f t="shared" si="253"/>
        <v>-0.38500000000000001</v>
      </c>
      <c r="AB469" s="104">
        <f t="shared" si="254"/>
        <v>2.9950000000000001</v>
      </c>
      <c r="AC469" s="104">
        <f t="shared" si="254"/>
        <v>2.8849999999999998</v>
      </c>
      <c r="AD469" s="104">
        <f t="shared" si="254"/>
        <v>3.0549999999999997</v>
      </c>
      <c r="AF469" s="63">
        <f t="shared" si="255"/>
        <v>4.4950000000000004E-2</v>
      </c>
      <c r="AG469" s="63">
        <f t="shared" si="255"/>
        <v>4.385E-2</v>
      </c>
      <c r="AH469" s="63">
        <f t="shared" si="255"/>
        <v>4.555E-2</v>
      </c>
      <c r="AJ469" s="63">
        <f t="shared" si="256"/>
        <v>3.6708074194937712E-3</v>
      </c>
      <c r="AK469" s="63">
        <f t="shared" si="256"/>
        <v>3.5827193991713191E-3</v>
      </c>
      <c r="AL469" s="63">
        <f t="shared" si="256"/>
        <v>3.7188196099211535E-3</v>
      </c>
      <c r="AN469" s="106" t="str">
        <f t="shared" ca="1" si="250"/>
        <v/>
      </c>
      <c r="AP469" s="106" t="str">
        <f t="shared" ca="1" si="251"/>
        <v/>
      </c>
      <c r="AR469" t="str">
        <f t="shared" si="237"/>
        <v>201411</v>
      </c>
      <c r="AS469">
        <f t="shared" si="243"/>
        <v>464</v>
      </c>
      <c r="AT469">
        <f t="shared" ca="1" si="238"/>
        <v>9749</v>
      </c>
      <c r="AU469">
        <f t="shared" ca="1" si="239"/>
        <v>8251</v>
      </c>
      <c r="AV469">
        <f t="shared" ca="1" si="240"/>
        <v>0.8</v>
      </c>
      <c r="AW469">
        <f t="shared" ca="1" si="241"/>
        <v>257.10000000000002</v>
      </c>
      <c r="BC469">
        <f t="shared" si="228"/>
        <v>469</v>
      </c>
      <c r="BD469">
        <f t="shared" si="229"/>
        <v>469</v>
      </c>
      <c r="BE469">
        <f t="shared" si="230"/>
        <v>469</v>
      </c>
      <c r="BF469">
        <f t="shared" si="235"/>
        <v>469</v>
      </c>
      <c r="BG469" t="str">
        <f t="shared" si="231"/>
        <v>$H$560</v>
      </c>
      <c r="BH469">
        <f t="shared" ca="1" si="248"/>
        <v>340</v>
      </c>
      <c r="BI469" t="str">
        <f t="shared" si="232"/>
        <v>$H$463</v>
      </c>
      <c r="BJ469">
        <f t="shared" ca="1" si="249"/>
        <v>255.9</v>
      </c>
      <c r="BK469">
        <f>ROW()</f>
        <v>469</v>
      </c>
      <c r="BL469">
        <f t="shared" si="226"/>
        <v>0</v>
      </c>
      <c r="BM469" t="b">
        <f t="shared" si="233"/>
        <v>1</v>
      </c>
      <c r="BN469">
        <f t="shared" ca="1" si="236"/>
        <v>340</v>
      </c>
      <c r="BO469">
        <f t="shared" si="234"/>
        <v>257.10000000000002</v>
      </c>
    </row>
    <row r="470" spans="1:67" x14ac:dyDescent="0.25">
      <c r="A470" t="str">
        <f t="shared" si="222"/>
        <v>201412</v>
      </c>
      <c r="B470">
        <f t="shared" si="223"/>
        <v>2014</v>
      </c>
      <c r="C470">
        <f t="shared" si="224"/>
        <v>12</v>
      </c>
      <c r="D470">
        <f t="shared" si="225"/>
        <v>465</v>
      </c>
      <c r="E470" s="64">
        <v>9871</v>
      </c>
      <c r="F470" s="64">
        <v>8262</v>
      </c>
      <c r="G470" s="2">
        <v>0.8</v>
      </c>
      <c r="H470" s="63">
        <v>257.5</v>
      </c>
      <c r="J470" s="32">
        <f t="shared" si="252"/>
        <v>1.0125141040106678</v>
      </c>
      <c r="K470" s="32">
        <f t="shared" si="252"/>
        <v>1.0013331717367593</v>
      </c>
      <c r="L470" s="104">
        <v>1.24</v>
      </c>
      <c r="M470" s="104">
        <v>1.92</v>
      </c>
      <c r="N470" s="104">
        <v>2.3199999999999998</v>
      </c>
      <c r="P470" s="104">
        <v>-1.1100000000000001</v>
      </c>
      <c r="Q470" s="104">
        <v>-0.82</v>
      </c>
      <c r="R470" s="104">
        <v>-0.63</v>
      </c>
      <c r="T470" s="104">
        <v>-1.7</v>
      </c>
      <c r="U470" s="104">
        <v>-0.95</v>
      </c>
      <c r="V470" s="104">
        <v>-0.66</v>
      </c>
      <c r="X470" s="104">
        <f t="shared" ref="X470:Z471" si="257">(P470+T470)/2</f>
        <v>-1.405</v>
      </c>
      <c r="Y470" s="104">
        <f t="shared" si="257"/>
        <v>-0.88500000000000001</v>
      </c>
      <c r="Z470" s="104">
        <f t="shared" si="257"/>
        <v>-0.64500000000000002</v>
      </c>
      <c r="AB470" s="104">
        <f t="shared" ref="AB470:AD471" si="258">L470-X470</f>
        <v>2.645</v>
      </c>
      <c r="AC470" s="104">
        <f t="shared" si="258"/>
        <v>2.8049999999999997</v>
      </c>
      <c r="AD470" s="104">
        <f t="shared" si="258"/>
        <v>2.9649999999999999</v>
      </c>
      <c r="AF470" s="63">
        <f t="shared" ref="AF470:AH471" si="259">(AB470+1.5)/100</f>
        <v>4.1449999999999994E-2</v>
      </c>
      <c r="AG470" s="63">
        <f t="shared" si="259"/>
        <v>4.3049999999999998E-2</v>
      </c>
      <c r="AH470" s="63">
        <f t="shared" si="259"/>
        <v>4.4649999999999995E-2</v>
      </c>
      <c r="AJ470" s="63">
        <f t="shared" ref="AJ470:AL471" si="260">(1+AF470)^(1/12)-1</f>
        <v>3.3902316198579641E-3</v>
      </c>
      <c r="AK470" s="63">
        <f t="shared" si="260"/>
        <v>3.5186019228843346E-3</v>
      </c>
      <c r="AL470" s="63">
        <f t="shared" si="260"/>
        <v>3.6467918469804683E-3</v>
      </c>
      <c r="AN470" s="106" t="str">
        <f t="shared" ca="1" si="250"/>
        <v/>
      </c>
      <c r="AP470" s="106" t="str">
        <f t="shared" ca="1" si="251"/>
        <v/>
      </c>
      <c r="AR470" t="str">
        <f t="shared" si="237"/>
        <v>201412</v>
      </c>
      <c r="AS470">
        <f t="shared" si="243"/>
        <v>465</v>
      </c>
      <c r="AT470">
        <f t="shared" ca="1" si="238"/>
        <v>9871</v>
      </c>
      <c r="AU470">
        <f t="shared" ca="1" si="239"/>
        <v>8262</v>
      </c>
      <c r="AV470">
        <f t="shared" ca="1" si="240"/>
        <v>0.8</v>
      </c>
      <c r="AW470">
        <f t="shared" ca="1" si="241"/>
        <v>257.5</v>
      </c>
      <c r="BC470">
        <f t="shared" si="228"/>
        <v>470</v>
      </c>
      <c r="BD470">
        <f t="shared" si="229"/>
        <v>470</v>
      </c>
      <c r="BE470">
        <f t="shared" si="230"/>
        <v>470</v>
      </c>
      <c r="BF470">
        <f t="shared" si="235"/>
        <v>470</v>
      </c>
      <c r="BG470" t="str">
        <f t="shared" si="231"/>
        <v>$H$560</v>
      </c>
      <c r="BH470">
        <f t="shared" ca="1" si="248"/>
        <v>340</v>
      </c>
      <c r="BI470" t="str">
        <f t="shared" si="232"/>
        <v>$H$464</v>
      </c>
      <c r="BJ470">
        <f t="shared" ca="1" si="249"/>
        <v>256.3</v>
      </c>
      <c r="BK470">
        <f>ROW()</f>
        <v>470</v>
      </c>
      <c r="BL470">
        <f t="shared" si="226"/>
        <v>0</v>
      </c>
      <c r="BM470" t="b">
        <f t="shared" si="233"/>
        <v>1</v>
      </c>
      <c r="BN470">
        <f t="shared" ca="1" si="236"/>
        <v>340</v>
      </c>
      <c r="BO470">
        <f t="shared" si="234"/>
        <v>257.5</v>
      </c>
    </row>
    <row r="471" spans="1:67" x14ac:dyDescent="0.25">
      <c r="A471" t="str">
        <f t="shared" si="222"/>
        <v>20151</v>
      </c>
      <c r="B471">
        <f t="shared" si="223"/>
        <v>2015</v>
      </c>
      <c r="C471">
        <f t="shared" si="224"/>
        <v>1</v>
      </c>
      <c r="D471">
        <f t="shared" si="225"/>
        <v>466</v>
      </c>
      <c r="E471" s="64">
        <v>9749</v>
      </c>
      <c r="F471" s="64">
        <v>8273</v>
      </c>
      <c r="G471" s="2">
        <v>0.8</v>
      </c>
      <c r="H471" s="63">
        <v>255.4</v>
      </c>
      <c r="J471" s="32">
        <f t="shared" si="252"/>
        <v>0.98764056326613314</v>
      </c>
      <c r="K471" s="32">
        <f t="shared" ref="K471:K477" si="261">F471/F470</f>
        <v>1.0013313967562334</v>
      </c>
      <c r="L471" s="104">
        <v>1.1399999999999999</v>
      </c>
      <c r="M471" s="104">
        <v>1.77</v>
      </c>
      <c r="N471" s="104">
        <v>2.15</v>
      </c>
      <c r="P471" s="104">
        <v>-1.1499999999999999</v>
      </c>
      <c r="Q471" s="104">
        <v>-0.9</v>
      </c>
      <c r="R471" s="104">
        <v>-0.7</v>
      </c>
      <c r="T471" s="104">
        <v>-1.75</v>
      </c>
      <c r="U471" s="104">
        <v>-1.02</v>
      </c>
      <c r="V471" s="104">
        <v>-0.72</v>
      </c>
      <c r="X471" s="104">
        <f t="shared" si="257"/>
        <v>-1.45</v>
      </c>
      <c r="Y471" s="104">
        <f t="shared" si="257"/>
        <v>-0.96</v>
      </c>
      <c r="Z471" s="104">
        <f t="shared" si="257"/>
        <v>-0.71</v>
      </c>
      <c r="AB471" s="104">
        <f t="shared" si="258"/>
        <v>2.59</v>
      </c>
      <c r="AC471" s="104">
        <f t="shared" si="258"/>
        <v>2.73</v>
      </c>
      <c r="AD471" s="104">
        <f t="shared" si="258"/>
        <v>2.86</v>
      </c>
      <c r="AF471" s="63">
        <f t="shared" si="259"/>
        <v>4.0899999999999999E-2</v>
      </c>
      <c r="AG471" s="63">
        <f t="shared" si="259"/>
        <v>4.2300000000000004E-2</v>
      </c>
      <c r="AH471" s="63">
        <f t="shared" si="259"/>
        <v>4.3599999999999993E-2</v>
      </c>
      <c r="AJ471" s="63">
        <f t="shared" si="260"/>
        <v>3.3460625725758586E-3</v>
      </c>
      <c r="AK471" s="63">
        <f t="shared" si="260"/>
        <v>3.4584508349766452E-3</v>
      </c>
      <c r="AL471" s="63">
        <f t="shared" si="260"/>
        <v>3.5626875279843873E-3</v>
      </c>
      <c r="AN471" s="106" t="str">
        <f t="shared" ca="1" si="250"/>
        <v/>
      </c>
      <c r="AP471" s="106" t="str">
        <f t="shared" ca="1" si="251"/>
        <v/>
      </c>
      <c r="AR471" t="str">
        <f t="shared" si="237"/>
        <v>20151</v>
      </c>
      <c r="AS471">
        <f t="shared" si="243"/>
        <v>466</v>
      </c>
      <c r="AT471">
        <f t="shared" ca="1" si="238"/>
        <v>9749</v>
      </c>
      <c r="AU471">
        <f t="shared" ca="1" si="239"/>
        <v>8273</v>
      </c>
      <c r="AV471">
        <f t="shared" ca="1" si="240"/>
        <v>0.8</v>
      </c>
      <c r="AW471">
        <f t="shared" ca="1" si="241"/>
        <v>255.4</v>
      </c>
      <c r="BC471">
        <f t="shared" si="228"/>
        <v>471</v>
      </c>
      <c r="BD471">
        <f t="shared" si="229"/>
        <v>471</v>
      </c>
      <c r="BE471">
        <f t="shared" si="230"/>
        <v>471</v>
      </c>
      <c r="BF471">
        <f t="shared" si="235"/>
        <v>471</v>
      </c>
      <c r="BG471" t="str">
        <f t="shared" si="231"/>
        <v>$H$560</v>
      </c>
      <c r="BH471">
        <f t="shared" ca="1" si="248"/>
        <v>340</v>
      </c>
      <c r="BI471" t="str">
        <f t="shared" si="232"/>
        <v>$H$465</v>
      </c>
      <c r="BJ471">
        <f t="shared" ca="1" si="249"/>
        <v>256</v>
      </c>
      <c r="BK471">
        <f>ROW()</f>
        <v>471</v>
      </c>
      <c r="BL471">
        <f t="shared" si="226"/>
        <v>0</v>
      </c>
      <c r="BM471" t="b">
        <f t="shared" si="233"/>
        <v>1</v>
      </c>
      <c r="BN471">
        <f t="shared" ca="1" si="236"/>
        <v>340</v>
      </c>
      <c r="BO471">
        <f t="shared" si="234"/>
        <v>255.4</v>
      </c>
    </row>
    <row r="472" spans="1:67" x14ac:dyDescent="0.25">
      <c r="A472" t="str">
        <f t="shared" si="222"/>
        <v>20152</v>
      </c>
      <c r="B472">
        <f t="shared" si="223"/>
        <v>2015</v>
      </c>
      <c r="C472">
        <f t="shared" si="224"/>
        <v>2</v>
      </c>
      <c r="D472">
        <f t="shared" si="225"/>
        <v>467</v>
      </c>
      <c r="E472" s="64">
        <v>9790</v>
      </c>
      <c r="F472" s="64">
        <v>8283</v>
      </c>
      <c r="G472" s="2">
        <v>0.8</v>
      </c>
      <c r="H472" s="63">
        <v>256.7</v>
      </c>
      <c r="J472" s="32">
        <f t="shared" si="252"/>
        <v>1.0042055595445687</v>
      </c>
      <c r="K472" s="32">
        <f t="shared" si="261"/>
        <v>1.0012087513598453</v>
      </c>
      <c r="L472" s="104">
        <v>0.91</v>
      </c>
      <c r="M472" s="104">
        <v>1.42</v>
      </c>
      <c r="N472" s="104">
        <v>1.76</v>
      </c>
      <c r="P472" s="104">
        <v>-0.96</v>
      </c>
      <c r="Q472" s="104">
        <v>-0.96</v>
      </c>
      <c r="R472" s="104">
        <v>-0.93</v>
      </c>
      <c r="T472" s="104">
        <v>-1.59</v>
      </c>
      <c r="U472" s="104">
        <v>-1.0900000000000001</v>
      </c>
      <c r="V472" s="104">
        <v>-0.96</v>
      </c>
      <c r="X472" s="104">
        <f t="shared" ref="X472:Z475" si="262">(P472+T472)/2</f>
        <v>-1.2749999999999999</v>
      </c>
      <c r="Y472" s="104">
        <f t="shared" si="262"/>
        <v>-1.0249999999999999</v>
      </c>
      <c r="Z472" s="104">
        <f t="shared" si="262"/>
        <v>-0.94500000000000006</v>
      </c>
      <c r="AB472" s="104">
        <f t="shared" ref="AB472:AD475" si="263">L472-X472</f>
        <v>2.1850000000000001</v>
      </c>
      <c r="AC472" s="104">
        <f t="shared" si="263"/>
        <v>2.4449999999999998</v>
      </c>
      <c r="AD472" s="104">
        <f t="shared" si="263"/>
        <v>2.7050000000000001</v>
      </c>
      <c r="AF472" s="63">
        <f t="shared" ref="AF472:AH475" si="264">(AB472+1.5)/100</f>
        <v>3.6850000000000001E-2</v>
      </c>
      <c r="AG472" s="63">
        <f t="shared" si="264"/>
        <v>3.9449999999999999E-2</v>
      </c>
      <c r="AH472" s="63">
        <f t="shared" si="264"/>
        <v>4.2050000000000004E-2</v>
      </c>
      <c r="AJ472" s="63">
        <f t="shared" ref="AJ472:AL475" si="265">(1+AF472)^(1/12)-1</f>
        <v>3.0201574103121409E-3</v>
      </c>
      <c r="AK472" s="63">
        <f t="shared" si="265"/>
        <v>3.2295142732388094E-3</v>
      </c>
      <c r="AL472" s="63">
        <f t="shared" si="265"/>
        <v>3.4383916553357707E-3</v>
      </c>
      <c r="AN472" s="106" t="str">
        <f t="shared" ca="1" si="250"/>
        <v/>
      </c>
      <c r="AP472" s="106" t="str">
        <f t="shared" ca="1" si="251"/>
        <v/>
      </c>
      <c r="AR472" t="str">
        <f t="shared" si="237"/>
        <v>20152</v>
      </c>
      <c r="AS472">
        <f t="shared" si="243"/>
        <v>467</v>
      </c>
      <c r="AT472">
        <f t="shared" ca="1" si="238"/>
        <v>9790</v>
      </c>
      <c r="AU472">
        <f t="shared" ca="1" si="239"/>
        <v>8283</v>
      </c>
      <c r="AV472">
        <f t="shared" ca="1" si="240"/>
        <v>0.8</v>
      </c>
      <c r="AW472">
        <f t="shared" ca="1" si="241"/>
        <v>256.7</v>
      </c>
      <c r="BC472">
        <f t="shared" si="228"/>
        <v>472</v>
      </c>
      <c r="BD472">
        <f t="shared" si="229"/>
        <v>472</v>
      </c>
      <c r="BE472">
        <f t="shared" si="230"/>
        <v>472</v>
      </c>
      <c r="BF472">
        <f t="shared" si="235"/>
        <v>472</v>
      </c>
      <c r="BG472" t="str">
        <f t="shared" si="231"/>
        <v>$H$560</v>
      </c>
      <c r="BH472">
        <f t="shared" ca="1" si="248"/>
        <v>340</v>
      </c>
      <c r="BI472" t="str">
        <f t="shared" si="232"/>
        <v>$H$466</v>
      </c>
      <c r="BJ472">
        <f t="shared" ca="1" si="249"/>
        <v>257</v>
      </c>
      <c r="BK472">
        <f>ROW()</f>
        <v>472</v>
      </c>
      <c r="BL472">
        <f t="shared" si="226"/>
        <v>0</v>
      </c>
      <c r="BM472" t="b">
        <f t="shared" si="233"/>
        <v>1</v>
      </c>
      <c r="BN472">
        <f t="shared" ca="1" si="236"/>
        <v>340</v>
      </c>
      <c r="BO472">
        <f t="shared" si="234"/>
        <v>256.7</v>
      </c>
    </row>
    <row r="473" spans="1:67" x14ac:dyDescent="0.25">
      <c r="A473" t="str">
        <f t="shared" si="222"/>
        <v>20153</v>
      </c>
      <c r="B473">
        <f t="shared" si="223"/>
        <v>2015</v>
      </c>
      <c r="C473">
        <f t="shared" si="224"/>
        <v>3</v>
      </c>
      <c r="D473">
        <f t="shared" si="225"/>
        <v>468</v>
      </c>
      <c r="E473" s="64">
        <v>9871</v>
      </c>
      <c r="F473" s="64">
        <v>8294</v>
      </c>
      <c r="G473" s="2">
        <v>0.8</v>
      </c>
      <c r="H473" s="63">
        <v>257.10000000000002</v>
      </c>
      <c r="J473" s="32">
        <f t="shared" ref="J473:J478" si="266">E473/E472</f>
        <v>1.008273748723187</v>
      </c>
      <c r="K473" s="32">
        <f t="shared" si="261"/>
        <v>1.00132802124834</v>
      </c>
      <c r="L473" s="276">
        <v>1.25</v>
      </c>
      <c r="M473" s="276">
        <v>1.86</v>
      </c>
      <c r="N473" s="276">
        <v>2.21</v>
      </c>
      <c r="O473" s="277"/>
      <c r="P473" s="276">
        <v>-1.26</v>
      </c>
      <c r="Q473" s="276">
        <v>-0.82</v>
      </c>
      <c r="R473" s="276">
        <v>-0.68</v>
      </c>
      <c r="S473" s="277"/>
      <c r="T473" s="276">
        <v>-1.91</v>
      </c>
      <c r="U473" s="276">
        <v>-0.95</v>
      </c>
      <c r="V473" s="276">
        <v>-0.7</v>
      </c>
      <c r="X473" s="104">
        <f t="shared" si="262"/>
        <v>-1.585</v>
      </c>
      <c r="Y473" s="104">
        <f t="shared" si="262"/>
        <v>-0.88500000000000001</v>
      </c>
      <c r="Z473" s="104">
        <f t="shared" si="262"/>
        <v>-0.69</v>
      </c>
      <c r="AB473" s="104">
        <f t="shared" si="263"/>
        <v>2.835</v>
      </c>
      <c r="AC473" s="104">
        <f t="shared" si="263"/>
        <v>2.7450000000000001</v>
      </c>
      <c r="AD473" s="104">
        <f t="shared" si="263"/>
        <v>2.9</v>
      </c>
      <c r="AF473" s="63">
        <f t="shared" si="264"/>
        <v>4.335E-2</v>
      </c>
      <c r="AG473" s="63">
        <f t="shared" si="264"/>
        <v>4.2450000000000002E-2</v>
      </c>
      <c r="AH473" s="63">
        <f t="shared" si="264"/>
        <v>4.4000000000000004E-2</v>
      </c>
      <c r="AJ473" s="63">
        <f t="shared" si="265"/>
        <v>3.5426512574667779E-3</v>
      </c>
      <c r="AK473" s="63">
        <f t="shared" si="265"/>
        <v>3.4704842259019042E-3</v>
      </c>
      <c r="AL473" s="63">
        <f t="shared" si="265"/>
        <v>3.5947364110451296E-3</v>
      </c>
      <c r="AN473" s="106" t="str">
        <f t="shared" ca="1" si="250"/>
        <v/>
      </c>
      <c r="AP473" s="106" t="str">
        <f t="shared" ca="1" si="251"/>
        <v/>
      </c>
      <c r="AR473" t="str">
        <f t="shared" si="237"/>
        <v>20153</v>
      </c>
      <c r="AS473">
        <f t="shared" si="243"/>
        <v>468</v>
      </c>
      <c r="AT473">
        <f t="shared" ca="1" si="238"/>
        <v>9871</v>
      </c>
      <c r="AU473">
        <f t="shared" ca="1" si="239"/>
        <v>8294</v>
      </c>
      <c r="AV473">
        <f t="shared" ca="1" si="240"/>
        <v>0.8</v>
      </c>
      <c r="AW473">
        <f t="shared" ca="1" si="241"/>
        <v>257.10000000000002</v>
      </c>
      <c r="BC473">
        <f t="shared" si="228"/>
        <v>473</v>
      </c>
      <c r="BD473">
        <f t="shared" si="229"/>
        <v>473</v>
      </c>
      <c r="BE473">
        <f t="shared" si="230"/>
        <v>473</v>
      </c>
      <c r="BF473">
        <f t="shared" si="235"/>
        <v>473</v>
      </c>
      <c r="BG473" t="str">
        <f t="shared" si="231"/>
        <v>$H$560</v>
      </c>
      <c r="BH473">
        <f t="shared" ca="1" si="248"/>
        <v>340</v>
      </c>
      <c r="BI473" t="str">
        <f t="shared" si="232"/>
        <v>$H$467</v>
      </c>
      <c r="BJ473">
        <f t="shared" ca="1" si="249"/>
        <v>257.60000000000002</v>
      </c>
      <c r="BK473">
        <f>ROW()</f>
        <v>473</v>
      </c>
      <c r="BL473">
        <f t="shared" si="226"/>
        <v>0</v>
      </c>
      <c r="BM473" t="b">
        <f t="shared" si="233"/>
        <v>1</v>
      </c>
      <c r="BN473">
        <f t="shared" ca="1" si="236"/>
        <v>340</v>
      </c>
      <c r="BO473">
        <f t="shared" si="234"/>
        <v>257.10000000000002</v>
      </c>
    </row>
    <row r="474" spans="1:67" x14ac:dyDescent="0.25">
      <c r="A474" t="str">
        <f t="shared" si="222"/>
        <v>20154</v>
      </c>
      <c r="B474">
        <f t="shared" si="223"/>
        <v>2015</v>
      </c>
      <c r="C474">
        <f t="shared" si="224"/>
        <v>4</v>
      </c>
      <c r="D474">
        <f t="shared" si="225"/>
        <v>469</v>
      </c>
      <c r="E474" s="64">
        <v>9951</v>
      </c>
      <c r="F474" s="64">
        <v>8305</v>
      </c>
      <c r="G474" s="2">
        <v>0.8</v>
      </c>
      <c r="H474" s="63">
        <v>258</v>
      </c>
      <c r="J474" s="32">
        <f t="shared" si="266"/>
        <v>1.0081045486779454</v>
      </c>
      <c r="K474" s="32">
        <f t="shared" si="261"/>
        <v>1.0013262599469497</v>
      </c>
      <c r="L474" s="104">
        <v>1.02</v>
      </c>
      <c r="M474" s="104">
        <v>1.63</v>
      </c>
      <c r="N474" s="104">
        <v>1.98</v>
      </c>
      <c r="P474" s="104">
        <v>-1.1200000000000001</v>
      </c>
      <c r="Q474" s="104">
        <v>-0.94</v>
      </c>
      <c r="R474" s="104">
        <v>-0.91</v>
      </c>
      <c r="T474" s="104">
        <v>-1.8</v>
      </c>
      <c r="U474" s="104">
        <v>-1.08</v>
      </c>
      <c r="V474" s="104">
        <v>-0.94</v>
      </c>
      <c r="X474" s="104">
        <f t="shared" si="262"/>
        <v>-1.46</v>
      </c>
      <c r="Y474" s="104">
        <f t="shared" si="262"/>
        <v>-1.01</v>
      </c>
      <c r="Z474" s="104">
        <f t="shared" si="262"/>
        <v>-0.92500000000000004</v>
      </c>
      <c r="AB474" s="104">
        <f t="shared" si="263"/>
        <v>2.48</v>
      </c>
      <c r="AC474" s="104">
        <f t="shared" si="263"/>
        <v>2.6399999999999997</v>
      </c>
      <c r="AD474" s="104">
        <f t="shared" si="263"/>
        <v>2.9050000000000002</v>
      </c>
      <c r="AF474" s="63">
        <f t="shared" si="264"/>
        <v>3.9800000000000002E-2</v>
      </c>
      <c r="AG474" s="63">
        <f t="shared" si="264"/>
        <v>4.1399999999999999E-2</v>
      </c>
      <c r="AH474" s="63">
        <f t="shared" si="264"/>
        <v>4.4050000000000006E-2</v>
      </c>
      <c r="AJ474" s="63">
        <f t="shared" si="265"/>
        <v>3.2576602600797866E-3</v>
      </c>
      <c r="AK474" s="63">
        <f t="shared" si="265"/>
        <v>3.3862171355991677E-3</v>
      </c>
      <c r="AL474" s="63">
        <f t="shared" si="265"/>
        <v>3.5987417299601088E-3</v>
      </c>
      <c r="AN474" s="106" t="str">
        <f t="shared" ca="1" si="250"/>
        <v/>
      </c>
      <c r="AP474" s="106" t="str">
        <f t="shared" ca="1" si="251"/>
        <v/>
      </c>
      <c r="AR474" t="str">
        <f t="shared" si="237"/>
        <v>20154</v>
      </c>
      <c r="AS474">
        <f t="shared" si="243"/>
        <v>469</v>
      </c>
      <c r="AT474">
        <f t="shared" ca="1" si="238"/>
        <v>9951</v>
      </c>
      <c r="AU474">
        <f t="shared" ca="1" si="239"/>
        <v>8305</v>
      </c>
      <c r="AV474">
        <f t="shared" ca="1" si="240"/>
        <v>0.8</v>
      </c>
      <c r="AW474">
        <f t="shared" ca="1" si="241"/>
        <v>258</v>
      </c>
      <c r="BC474">
        <f t="shared" si="228"/>
        <v>474</v>
      </c>
      <c r="BD474">
        <f t="shared" si="229"/>
        <v>474</v>
      </c>
      <c r="BE474">
        <f t="shared" si="230"/>
        <v>474</v>
      </c>
      <c r="BF474">
        <f t="shared" si="235"/>
        <v>474</v>
      </c>
      <c r="BG474" t="str">
        <f t="shared" si="231"/>
        <v>$H$560</v>
      </c>
      <c r="BH474">
        <f t="shared" ca="1" si="248"/>
        <v>340</v>
      </c>
      <c r="BI474" t="str">
        <f t="shared" si="232"/>
        <v>$H$468</v>
      </c>
      <c r="BJ474">
        <f t="shared" ca="1" si="249"/>
        <v>257.7</v>
      </c>
      <c r="BK474">
        <f>ROW()</f>
        <v>474</v>
      </c>
      <c r="BL474">
        <f t="shared" si="226"/>
        <v>0</v>
      </c>
      <c r="BM474" t="b">
        <f t="shared" si="233"/>
        <v>1</v>
      </c>
      <c r="BN474">
        <f t="shared" ca="1" si="236"/>
        <v>340</v>
      </c>
      <c r="BO474">
        <f t="shared" si="234"/>
        <v>258</v>
      </c>
    </row>
    <row r="475" spans="1:67" x14ac:dyDescent="0.25">
      <c r="A475" t="str">
        <f t="shared" si="222"/>
        <v>20155</v>
      </c>
      <c r="B475">
        <f t="shared" si="223"/>
        <v>2015</v>
      </c>
      <c r="C475">
        <f t="shared" si="224"/>
        <v>5</v>
      </c>
      <c r="D475">
        <f t="shared" si="225"/>
        <v>470</v>
      </c>
      <c r="E475" s="64">
        <v>9931</v>
      </c>
      <c r="F475" s="64">
        <v>8316</v>
      </c>
      <c r="G475" s="2">
        <v>0.8</v>
      </c>
      <c r="H475" s="63">
        <v>258.5</v>
      </c>
      <c r="J475" s="32">
        <f t="shared" si="266"/>
        <v>0.99799015174354333</v>
      </c>
      <c r="K475" s="32">
        <f t="shared" si="261"/>
        <v>1.0013245033112583</v>
      </c>
      <c r="L475" s="104">
        <v>1.28</v>
      </c>
      <c r="M475" s="104">
        <v>1.92</v>
      </c>
      <c r="N475" s="104">
        <v>2.27</v>
      </c>
      <c r="P475" s="104">
        <v>-1.06</v>
      </c>
      <c r="Q475" s="104">
        <v>-0.86</v>
      </c>
      <c r="R475" s="104">
        <v>-0.83</v>
      </c>
      <c r="T475" s="104">
        <v>-1.68</v>
      </c>
      <c r="U475" s="104">
        <v>-0.95</v>
      </c>
      <c r="V475" s="104">
        <v>-0.85</v>
      </c>
      <c r="X475" s="104">
        <f t="shared" si="262"/>
        <v>-1.37</v>
      </c>
      <c r="Y475" s="104">
        <f t="shared" si="262"/>
        <v>-0.90500000000000003</v>
      </c>
      <c r="Z475" s="104">
        <f t="shared" si="262"/>
        <v>-0.84</v>
      </c>
      <c r="AB475" s="104">
        <f t="shared" si="263"/>
        <v>2.6500000000000004</v>
      </c>
      <c r="AC475" s="104">
        <f t="shared" si="263"/>
        <v>2.8250000000000002</v>
      </c>
      <c r="AD475" s="104">
        <f t="shared" si="263"/>
        <v>3.11</v>
      </c>
      <c r="AF475" s="63">
        <f t="shared" si="264"/>
        <v>4.1500000000000002E-2</v>
      </c>
      <c r="AG475" s="63">
        <f t="shared" si="264"/>
        <v>4.3250000000000004E-2</v>
      </c>
      <c r="AH475" s="63">
        <f t="shared" si="264"/>
        <v>4.6099999999999995E-2</v>
      </c>
      <c r="AJ475" s="63">
        <f t="shared" si="265"/>
        <v>3.3942459274463044E-3</v>
      </c>
      <c r="AK475" s="63">
        <f t="shared" si="265"/>
        <v>3.534635516994511E-3</v>
      </c>
      <c r="AL475" s="63">
        <f t="shared" si="265"/>
        <v>3.7628086026935126E-3</v>
      </c>
      <c r="AN475" s="106" t="str">
        <f t="shared" ca="1" si="250"/>
        <v/>
      </c>
      <c r="AP475" s="106" t="str">
        <f t="shared" ca="1" si="251"/>
        <v/>
      </c>
      <c r="AR475" t="str">
        <f t="shared" si="237"/>
        <v>20155</v>
      </c>
      <c r="AS475">
        <f t="shared" si="243"/>
        <v>470</v>
      </c>
      <c r="AT475">
        <f t="shared" ca="1" si="238"/>
        <v>9931</v>
      </c>
      <c r="AU475">
        <f t="shared" ca="1" si="239"/>
        <v>8316</v>
      </c>
      <c r="AV475">
        <f t="shared" ca="1" si="240"/>
        <v>0.8</v>
      </c>
      <c r="AW475">
        <f t="shared" ca="1" si="241"/>
        <v>258.5</v>
      </c>
      <c r="BC475">
        <f t="shared" si="228"/>
        <v>475</v>
      </c>
      <c r="BD475">
        <f t="shared" si="229"/>
        <v>475</v>
      </c>
      <c r="BE475">
        <f t="shared" si="230"/>
        <v>475</v>
      </c>
      <c r="BF475">
        <f t="shared" si="235"/>
        <v>475</v>
      </c>
      <c r="BG475" t="str">
        <f t="shared" si="231"/>
        <v>$H$560</v>
      </c>
      <c r="BH475">
        <f t="shared" ca="1" si="248"/>
        <v>340</v>
      </c>
      <c r="BI475" t="str">
        <f t="shared" si="232"/>
        <v>$H$469</v>
      </c>
      <c r="BJ475">
        <f t="shared" ca="1" si="249"/>
        <v>257.10000000000002</v>
      </c>
      <c r="BK475">
        <f>ROW()</f>
        <v>475</v>
      </c>
      <c r="BL475">
        <f t="shared" si="226"/>
        <v>0</v>
      </c>
      <c r="BM475" t="b">
        <f t="shared" si="233"/>
        <v>1</v>
      </c>
      <c r="BN475">
        <f t="shared" ca="1" si="236"/>
        <v>340</v>
      </c>
      <c r="BO475">
        <f t="shared" si="234"/>
        <v>258.5</v>
      </c>
    </row>
    <row r="476" spans="1:67" x14ac:dyDescent="0.25">
      <c r="A476" t="str">
        <f t="shared" si="222"/>
        <v>20156</v>
      </c>
      <c r="B476">
        <f t="shared" si="223"/>
        <v>2015</v>
      </c>
      <c r="C476">
        <f t="shared" si="224"/>
        <v>6</v>
      </c>
      <c r="D476">
        <f t="shared" si="225"/>
        <v>471</v>
      </c>
      <c r="E476" s="64">
        <v>9850</v>
      </c>
      <c r="F476" s="64">
        <v>8327</v>
      </c>
      <c r="G476" s="2">
        <v>0.8</v>
      </c>
      <c r="H476" s="63">
        <v>258.89999999999998</v>
      </c>
      <c r="J476" s="32">
        <f t="shared" si="266"/>
        <v>0.99184372167958912</v>
      </c>
      <c r="K476" s="32">
        <f t="shared" si="261"/>
        <v>1.0013227513227514</v>
      </c>
      <c r="L476" s="104">
        <v>1.26</v>
      </c>
      <c r="M476" s="104">
        <v>1.94</v>
      </c>
      <c r="N476" s="104">
        <v>2.2999999999999998</v>
      </c>
      <c r="P476" s="104">
        <v>-0.97</v>
      </c>
      <c r="Q476" s="104">
        <v>-0.83</v>
      </c>
      <c r="R476" s="104">
        <v>-0.84</v>
      </c>
      <c r="T476" s="104">
        <v>-1.61</v>
      </c>
      <c r="U476" s="104">
        <v>-0.92</v>
      </c>
      <c r="V476" s="104">
        <v>-0.87</v>
      </c>
      <c r="X476" s="104">
        <f t="shared" ref="X476:Z489" si="267">(P476+T476)/2</f>
        <v>-1.29</v>
      </c>
      <c r="Y476" s="104">
        <f t="shared" si="267"/>
        <v>-0.875</v>
      </c>
      <c r="Z476" s="104">
        <f t="shared" si="267"/>
        <v>-0.85499999999999998</v>
      </c>
      <c r="AB476" s="104">
        <f t="shared" ref="AB476:AD489" si="268">L476-X476</f>
        <v>2.5499999999999998</v>
      </c>
      <c r="AC476" s="104">
        <f t="shared" si="268"/>
        <v>2.8149999999999999</v>
      </c>
      <c r="AD476" s="104">
        <f t="shared" si="268"/>
        <v>3.1549999999999998</v>
      </c>
      <c r="AF476" s="63">
        <f t="shared" ref="AF476:AH489" si="269">(AB476+1.5)/100</f>
        <v>4.0500000000000001E-2</v>
      </c>
      <c r="AG476" s="63">
        <f t="shared" si="269"/>
        <v>4.3149999999999994E-2</v>
      </c>
      <c r="AH476" s="63">
        <f t="shared" si="269"/>
        <v>4.6549999999999994E-2</v>
      </c>
      <c r="AJ476" s="63">
        <f t="shared" ref="AJ476:AL489" si="270">(1+AF476)^(1/12)-1</f>
        <v>3.3139261897998651E-3</v>
      </c>
      <c r="AK476" s="63">
        <f t="shared" si="270"/>
        <v>3.5266190721769952E-3</v>
      </c>
      <c r="AL476" s="63">
        <f t="shared" si="270"/>
        <v>3.7987838306907662E-3</v>
      </c>
      <c r="AN476" s="106" t="str">
        <f t="shared" ca="1" si="250"/>
        <v/>
      </c>
      <c r="AP476" s="106" t="str">
        <f t="shared" ca="1" si="251"/>
        <v/>
      </c>
      <c r="AR476" t="str">
        <f t="shared" si="237"/>
        <v>20156</v>
      </c>
      <c r="AS476">
        <f t="shared" si="243"/>
        <v>471</v>
      </c>
      <c r="AT476">
        <f t="shared" ca="1" si="238"/>
        <v>9850</v>
      </c>
      <c r="AU476">
        <f t="shared" ca="1" si="239"/>
        <v>8327</v>
      </c>
      <c r="AV476">
        <f t="shared" ca="1" si="240"/>
        <v>0.8</v>
      </c>
      <c r="AW476">
        <f t="shared" ca="1" si="241"/>
        <v>258.89999999999998</v>
      </c>
      <c r="BC476">
        <f t="shared" si="228"/>
        <v>476</v>
      </c>
      <c r="BD476">
        <f t="shared" si="229"/>
        <v>476</v>
      </c>
      <c r="BE476">
        <f t="shared" si="230"/>
        <v>476</v>
      </c>
      <c r="BF476">
        <f t="shared" si="235"/>
        <v>476</v>
      </c>
      <c r="BG476" t="str">
        <f t="shared" si="231"/>
        <v>$H$560</v>
      </c>
      <c r="BH476">
        <f t="shared" ca="1" si="248"/>
        <v>340</v>
      </c>
      <c r="BI476" t="str">
        <f t="shared" si="232"/>
        <v>$H$470</v>
      </c>
      <c r="BJ476">
        <f t="shared" ca="1" si="249"/>
        <v>257.5</v>
      </c>
      <c r="BK476">
        <f>ROW()</f>
        <v>476</v>
      </c>
      <c r="BL476">
        <f t="shared" si="226"/>
        <v>0</v>
      </c>
      <c r="BM476" t="b">
        <f t="shared" si="233"/>
        <v>1</v>
      </c>
      <c r="BN476">
        <f t="shared" ca="1" si="236"/>
        <v>340</v>
      </c>
      <c r="BO476">
        <f t="shared" si="234"/>
        <v>258.89999999999998</v>
      </c>
    </row>
    <row r="477" spans="1:67" x14ac:dyDescent="0.25">
      <c r="A477" t="str">
        <f t="shared" si="222"/>
        <v>20157</v>
      </c>
      <c r="B477">
        <f t="shared" si="223"/>
        <v>2015</v>
      </c>
      <c r="C477">
        <f t="shared" si="224"/>
        <v>7</v>
      </c>
      <c r="D477">
        <f t="shared" si="225"/>
        <v>472</v>
      </c>
      <c r="E477" s="64">
        <v>10012</v>
      </c>
      <c r="F477" s="64">
        <v>8338</v>
      </c>
      <c r="G477" s="2">
        <v>0.8</v>
      </c>
      <c r="H477" s="63">
        <v>258.60000000000002</v>
      </c>
      <c r="J477" s="32">
        <f t="shared" si="266"/>
        <v>1.0164467005076143</v>
      </c>
      <c r="K477" s="32">
        <f t="shared" si="261"/>
        <v>1.0013210039630118</v>
      </c>
      <c r="L477" s="104">
        <v>1.48</v>
      </c>
      <c r="M477" s="104">
        <v>2.2000000000000002</v>
      </c>
      <c r="N477" s="104">
        <v>2.56</v>
      </c>
      <c r="P477" s="104">
        <v>-0.88</v>
      </c>
      <c r="Q477" s="104">
        <v>-0.67</v>
      </c>
      <c r="R477" s="104">
        <v>-0.68</v>
      </c>
      <c r="T477" s="104">
        <v>-1.55</v>
      </c>
      <c r="U477" s="104">
        <v>-0.76</v>
      </c>
      <c r="V477" s="104">
        <v>-0.71</v>
      </c>
      <c r="X477" s="104">
        <f t="shared" si="267"/>
        <v>-1.2150000000000001</v>
      </c>
      <c r="Y477" s="104">
        <f t="shared" si="267"/>
        <v>-0.71500000000000008</v>
      </c>
      <c r="Z477" s="104">
        <f t="shared" si="267"/>
        <v>-0.69500000000000006</v>
      </c>
      <c r="AB477" s="104">
        <f t="shared" si="268"/>
        <v>2.6950000000000003</v>
      </c>
      <c r="AC477" s="104">
        <f t="shared" si="268"/>
        <v>2.915</v>
      </c>
      <c r="AD477" s="104">
        <f t="shared" si="268"/>
        <v>3.2549999999999999</v>
      </c>
      <c r="AF477" s="63">
        <f t="shared" si="269"/>
        <v>4.1950000000000001E-2</v>
      </c>
      <c r="AG477" s="63">
        <f t="shared" si="269"/>
        <v>4.4150000000000002E-2</v>
      </c>
      <c r="AH477" s="63">
        <f t="shared" si="269"/>
        <v>4.7550000000000002E-2</v>
      </c>
      <c r="AJ477" s="63">
        <f t="shared" si="270"/>
        <v>3.4303667482662448E-3</v>
      </c>
      <c r="AK477" s="63">
        <f t="shared" si="270"/>
        <v>3.6067518403226639E-3</v>
      </c>
      <c r="AL477" s="63">
        <f t="shared" si="270"/>
        <v>3.8786780419439726E-3</v>
      </c>
      <c r="AN477" s="106" t="str">
        <f t="shared" ca="1" si="250"/>
        <v/>
      </c>
      <c r="AP477" s="106" t="str">
        <f t="shared" ca="1" si="251"/>
        <v/>
      </c>
      <c r="AR477" t="str">
        <f t="shared" si="237"/>
        <v>20157</v>
      </c>
      <c r="AS477">
        <f t="shared" si="243"/>
        <v>472</v>
      </c>
      <c r="AT477">
        <f t="shared" ca="1" si="238"/>
        <v>10012</v>
      </c>
      <c r="AU477">
        <f t="shared" ca="1" si="239"/>
        <v>8338</v>
      </c>
      <c r="AV477">
        <f t="shared" ca="1" si="240"/>
        <v>0.8</v>
      </c>
      <c r="AW477">
        <f t="shared" ca="1" si="241"/>
        <v>258.60000000000002</v>
      </c>
      <c r="BC477">
        <f t="shared" si="228"/>
        <v>477</v>
      </c>
      <c r="BD477">
        <f t="shared" si="229"/>
        <v>477</v>
      </c>
      <c r="BE477">
        <f t="shared" si="230"/>
        <v>477</v>
      </c>
      <c r="BF477">
        <f t="shared" si="235"/>
        <v>477</v>
      </c>
      <c r="BG477" t="str">
        <f t="shared" si="231"/>
        <v>$H$560</v>
      </c>
      <c r="BH477">
        <f t="shared" ca="1" si="248"/>
        <v>340</v>
      </c>
      <c r="BI477" t="str">
        <f t="shared" si="232"/>
        <v>$H$471</v>
      </c>
      <c r="BJ477">
        <f t="shared" ca="1" si="249"/>
        <v>255.4</v>
      </c>
      <c r="BK477">
        <f>ROW()</f>
        <v>477</v>
      </c>
      <c r="BL477">
        <f t="shared" si="226"/>
        <v>0</v>
      </c>
      <c r="BM477" t="b">
        <f t="shared" si="233"/>
        <v>1</v>
      </c>
      <c r="BN477">
        <f t="shared" ca="1" si="236"/>
        <v>340</v>
      </c>
      <c r="BO477">
        <f t="shared" si="234"/>
        <v>258.60000000000002</v>
      </c>
    </row>
    <row r="478" spans="1:67" x14ac:dyDescent="0.25">
      <c r="A478" t="str">
        <f t="shared" ref="A478:A541" si="271">B478&amp;C478</f>
        <v>20158</v>
      </c>
      <c r="B478">
        <f t="shared" ref="B478:B541" si="272">ROUNDDOWN((D478+2)/12,0)+1976</f>
        <v>2015</v>
      </c>
      <c r="C478">
        <f t="shared" ref="C478:C541" si="273">MOD(D478+2,12)+1</f>
        <v>8</v>
      </c>
      <c r="D478">
        <f t="shared" ref="D478:D541" si="274">D477+1</f>
        <v>473</v>
      </c>
      <c r="E478" s="64">
        <v>9971</v>
      </c>
      <c r="F478" s="64">
        <v>8350</v>
      </c>
      <c r="G478" s="2">
        <v>0.8</v>
      </c>
      <c r="H478" s="63">
        <v>259.8</v>
      </c>
      <c r="J478" s="32">
        <f t="shared" si="266"/>
        <v>0.99590491410307636</v>
      </c>
      <c r="K478" s="32">
        <f t="shared" ref="K478:K484" si="275">F478/F477</f>
        <v>1.0014391940513312</v>
      </c>
      <c r="L478" s="104">
        <v>1.34</v>
      </c>
      <c r="M478" s="104">
        <v>1.99</v>
      </c>
      <c r="N478" s="104">
        <v>2.3199999999999998</v>
      </c>
      <c r="P478" s="104">
        <v>-0.77</v>
      </c>
      <c r="Q478" s="104">
        <v>-0.76</v>
      </c>
      <c r="R478" s="104">
        <v>-0.9</v>
      </c>
      <c r="T478" s="104">
        <v>-1.45</v>
      </c>
      <c r="U478" s="104">
        <v>-0.87</v>
      </c>
      <c r="V478" s="104">
        <v>-0.91</v>
      </c>
      <c r="X478" s="104">
        <f t="shared" si="267"/>
        <v>-1.1099999999999999</v>
      </c>
      <c r="Y478" s="104">
        <f t="shared" si="267"/>
        <v>-0.81499999999999995</v>
      </c>
      <c r="Z478" s="104">
        <f t="shared" si="267"/>
        <v>-0.90500000000000003</v>
      </c>
      <c r="AB478" s="104">
        <f t="shared" si="268"/>
        <v>2.4500000000000002</v>
      </c>
      <c r="AC478" s="104">
        <f t="shared" si="268"/>
        <v>2.8049999999999997</v>
      </c>
      <c r="AD478" s="104">
        <f t="shared" si="268"/>
        <v>3.2249999999999996</v>
      </c>
      <c r="AF478" s="63">
        <f t="shared" si="269"/>
        <v>3.95E-2</v>
      </c>
      <c r="AG478" s="63">
        <f t="shared" si="269"/>
        <v>4.3049999999999998E-2</v>
      </c>
      <c r="AH478" s="63">
        <f t="shared" si="269"/>
        <v>4.7249999999999993E-2</v>
      </c>
      <c r="AJ478" s="63">
        <f t="shared" si="270"/>
        <v>3.2335356603379051E-3</v>
      </c>
      <c r="AK478" s="63">
        <f t="shared" si="270"/>
        <v>3.5186019228843346E-3</v>
      </c>
      <c r="AL478" s="63">
        <f t="shared" si="270"/>
        <v>3.8547171219420751E-3</v>
      </c>
      <c r="AN478" s="106" t="str">
        <f t="shared" ca="1" si="250"/>
        <v/>
      </c>
      <c r="AP478" s="106" t="str">
        <f t="shared" ca="1" si="251"/>
        <v/>
      </c>
      <c r="AR478" t="str">
        <f t="shared" si="237"/>
        <v>20158</v>
      </c>
      <c r="AS478">
        <f t="shared" si="243"/>
        <v>473</v>
      </c>
      <c r="AT478">
        <f t="shared" ca="1" si="238"/>
        <v>9971</v>
      </c>
      <c r="AU478">
        <f t="shared" ca="1" si="239"/>
        <v>8350</v>
      </c>
      <c r="AV478">
        <f t="shared" ca="1" si="240"/>
        <v>0.8</v>
      </c>
      <c r="AW478">
        <f t="shared" ca="1" si="241"/>
        <v>259.8</v>
      </c>
      <c r="BC478">
        <f t="shared" si="228"/>
        <v>478</v>
      </c>
      <c r="BD478">
        <f t="shared" si="229"/>
        <v>478</v>
      </c>
      <c r="BE478">
        <f t="shared" si="230"/>
        <v>478</v>
      </c>
      <c r="BF478">
        <f t="shared" si="235"/>
        <v>478</v>
      </c>
      <c r="BG478" t="str">
        <f t="shared" si="231"/>
        <v>$H$560</v>
      </c>
      <c r="BH478">
        <f t="shared" ca="1" si="248"/>
        <v>340</v>
      </c>
      <c r="BI478" t="str">
        <f t="shared" si="232"/>
        <v>$H$472</v>
      </c>
      <c r="BJ478">
        <f t="shared" ca="1" si="249"/>
        <v>256.7</v>
      </c>
      <c r="BK478">
        <f>ROW()</f>
        <v>478</v>
      </c>
      <c r="BL478">
        <f t="shared" si="226"/>
        <v>0</v>
      </c>
      <c r="BM478" t="b">
        <f t="shared" si="233"/>
        <v>1</v>
      </c>
      <c r="BN478">
        <f t="shared" ca="1" si="236"/>
        <v>340</v>
      </c>
      <c r="BO478">
        <f t="shared" si="234"/>
        <v>259.8</v>
      </c>
    </row>
    <row r="479" spans="1:67" x14ac:dyDescent="0.25">
      <c r="A479" t="str">
        <f t="shared" si="271"/>
        <v>20159</v>
      </c>
      <c r="B479">
        <f t="shared" si="272"/>
        <v>2015</v>
      </c>
      <c r="C479">
        <f t="shared" si="273"/>
        <v>9</v>
      </c>
      <c r="D479">
        <f t="shared" si="274"/>
        <v>474</v>
      </c>
      <c r="E479" s="64">
        <v>9931</v>
      </c>
      <c r="F479" s="64">
        <v>8360</v>
      </c>
      <c r="G479" s="2">
        <v>0.8</v>
      </c>
      <c r="H479" s="63">
        <v>259.60000000000002</v>
      </c>
      <c r="J479" s="32">
        <f t="shared" ref="J479:J484" si="276">E479/E478</f>
        <v>0.99598836626216025</v>
      </c>
      <c r="K479" s="32">
        <f t="shared" si="275"/>
        <v>1.0011976047904192</v>
      </c>
      <c r="L479" s="104">
        <v>1.28</v>
      </c>
      <c r="M479" s="104">
        <v>1.95</v>
      </c>
      <c r="N479" s="104">
        <v>2.3199999999999998</v>
      </c>
      <c r="P479" s="104">
        <v>-0.77</v>
      </c>
      <c r="Q479" s="104">
        <v>-0.74</v>
      </c>
      <c r="R479" s="104">
        <v>-0.86</v>
      </c>
      <c r="T479" s="104">
        <v>-1.47</v>
      </c>
      <c r="U479" s="104">
        <v>-0.85</v>
      </c>
      <c r="V479" s="104">
        <v>-0.88</v>
      </c>
      <c r="X479" s="104">
        <f t="shared" si="267"/>
        <v>-1.1200000000000001</v>
      </c>
      <c r="Y479" s="104">
        <f t="shared" si="267"/>
        <v>-0.79499999999999993</v>
      </c>
      <c r="Z479" s="104">
        <f t="shared" si="267"/>
        <v>-0.87</v>
      </c>
      <c r="AB479" s="104">
        <f t="shared" si="268"/>
        <v>2.4000000000000004</v>
      </c>
      <c r="AC479" s="104">
        <f t="shared" si="268"/>
        <v>2.7450000000000001</v>
      </c>
      <c r="AD479" s="104">
        <f t="shared" si="268"/>
        <v>3.19</v>
      </c>
      <c r="AF479" s="63">
        <f t="shared" si="269"/>
        <v>3.9000000000000007E-2</v>
      </c>
      <c r="AG479" s="63">
        <f t="shared" si="269"/>
        <v>4.2450000000000002E-2</v>
      </c>
      <c r="AH479" s="63">
        <f t="shared" si="269"/>
        <v>4.6899999999999997E-2</v>
      </c>
      <c r="AJ479" s="63">
        <f t="shared" si="270"/>
        <v>3.1933138078821255E-3</v>
      </c>
      <c r="AK479" s="63">
        <f t="shared" si="270"/>
        <v>3.4704842259019042E-3</v>
      </c>
      <c r="AL479" s="63">
        <f t="shared" si="270"/>
        <v>3.8267547616503972E-3</v>
      </c>
      <c r="AN479" s="106" t="str">
        <f t="shared" ca="1" si="250"/>
        <v/>
      </c>
      <c r="AP479" s="106" t="str">
        <f t="shared" ca="1" si="251"/>
        <v/>
      </c>
      <c r="AR479" t="str">
        <f t="shared" si="237"/>
        <v>20159</v>
      </c>
      <c r="AS479">
        <f t="shared" si="243"/>
        <v>474</v>
      </c>
      <c r="AT479">
        <f t="shared" ca="1" si="238"/>
        <v>9931</v>
      </c>
      <c r="AU479">
        <f t="shared" ca="1" si="239"/>
        <v>8360</v>
      </c>
      <c r="AV479">
        <f t="shared" ca="1" si="240"/>
        <v>0.8</v>
      </c>
      <c r="AW479">
        <f t="shared" ca="1" si="241"/>
        <v>259.60000000000002</v>
      </c>
      <c r="BC479">
        <f t="shared" si="228"/>
        <v>479</v>
      </c>
      <c r="BD479">
        <f t="shared" si="229"/>
        <v>479</v>
      </c>
      <c r="BE479">
        <f t="shared" si="230"/>
        <v>479</v>
      </c>
      <c r="BF479">
        <f t="shared" si="235"/>
        <v>479</v>
      </c>
      <c r="BG479" t="str">
        <f t="shared" si="231"/>
        <v>$H$560</v>
      </c>
      <c r="BH479">
        <f t="shared" ca="1" si="248"/>
        <v>340</v>
      </c>
      <c r="BI479" t="str">
        <f t="shared" si="232"/>
        <v>$H$473</v>
      </c>
      <c r="BJ479">
        <f t="shared" ca="1" si="249"/>
        <v>257.10000000000002</v>
      </c>
      <c r="BK479">
        <f>ROW()</f>
        <v>479</v>
      </c>
      <c r="BL479">
        <f t="shared" si="226"/>
        <v>0</v>
      </c>
      <c r="BM479" t="b">
        <f t="shared" si="233"/>
        <v>1</v>
      </c>
      <c r="BN479">
        <f t="shared" ca="1" si="236"/>
        <v>340</v>
      </c>
      <c r="BO479">
        <f t="shared" si="234"/>
        <v>259.60000000000002</v>
      </c>
    </row>
    <row r="480" spans="1:67" x14ac:dyDescent="0.25">
      <c r="A480" t="str">
        <f t="shared" si="271"/>
        <v>201510</v>
      </c>
      <c r="B480">
        <f t="shared" si="272"/>
        <v>2015</v>
      </c>
      <c r="C480">
        <f t="shared" si="273"/>
        <v>10</v>
      </c>
      <c r="D480">
        <f t="shared" si="274"/>
        <v>475</v>
      </c>
      <c r="E480" s="64">
        <v>9951</v>
      </c>
      <c r="F480" s="64">
        <v>8372</v>
      </c>
      <c r="G480" s="2">
        <v>0.8</v>
      </c>
      <c r="H480" s="63">
        <v>259.5</v>
      </c>
      <c r="J480" s="32">
        <f t="shared" si="276"/>
        <v>1.002013895881583</v>
      </c>
      <c r="K480" s="32">
        <f t="shared" si="275"/>
        <v>1.0014354066985647</v>
      </c>
      <c r="L480" s="104">
        <v>1.1100000000000001</v>
      </c>
      <c r="M480" s="104">
        <v>1.79</v>
      </c>
      <c r="N480" s="104">
        <v>2.2000000000000002</v>
      </c>
      <c r="P480" s="104">
        <v>-0.77</v>
      </c>
      <c r="Q480" s="104">
        <v>-0.73</v>
      </c>
      <c r="R480" s="104">
        <v>-0.83</v>
      </c>
      <c r="T480" s="104">
        <v>-1.5</v>
      </c>
      <c r="U480" s="104">
        <v>-0.84</v>
      </c>
      <c r="V480" s="104">
        <v>-0.84</v>
      </c>
      <c r="X480" s="104">
        <f t="shared" si="267"/>
        <v>-1.135</v>
      </c>
      <c r="Y480" s="104">
        <f t="shared" si="267"/>
        <v>-0.78499999999999992</v>
      </c>
      <c r="Z480" s="104">
        <f t="shared" si="267"/>
        <v>-0.83499999999999996</v>
      </c>
      <c r="AB480" s="104">
        <f t="shared" si="268"/>
        <v>2.2450000000000001</v>
      </c>
      <c r="AC480" s="104">
        <f t="shared" si="268"/>
        <v>2.5750000000000002</v>
      </c>
      <c r="AD480" s="104">
        <f t="shared" si="268"/>
        <v>3.0350000000000001</v>
      </c>
      <c r="AF480" s="63">
        <f t="shared" si="269"/>
        <v>3.7450000000000004E-2</v>
      </c>
      <c r="AG480" s="63">
        <f t="shared" si="269"/>
        <v>4.0750000000000001E-2</v>
      </c>
      <c r="AH480" s="63">
        <f t="shared" si="269"/>
        <v>4.5350000000000001E-2</v>
      </c>
      <c r="AJ480" s="63">
        <f t="shared" si="270"/>
        <v>3.0685132104899537E-3</v>
      </c>
      <c r="AK480" s="63">
        <f t="shared" si="270"/>
        <v>3.3340127558512123E-3</v>
      </c>
      <c r="AL480" s="63">
        <f t="shared" si="270"/>
        <v>3.7028183533327486E-3</v>
      </c>
      <c r="AN480" s="106" t="str">
        <f t="shared" ca="1" si="250"/>
        <v/>
      </c>
      <c r="AP480" s="106" t="str">
        <f t="shared" ca="1" si="251"/>
        <v/>
      </c>
      <c r="AR480" t="str">
        <f t="shared" si="237"/>
        <v>201510</v>
      </c>
      <c r="AS480">
        <f t="shared" si="243"/>
        <v>475</v>
      </c>
      <c r="AT480">
        <f t="shared" ca="1" si="238"/>
        <v>9951</v>
      </c>
      <c r="AU480">
        <f t="shared" ca="1" si="239"/>
        <v>8372</v>
      </c>
      <c r="AV480">
        <f t="shared" ca="1" si="240"/>
        <v>0.8</v>
      </c>
      <c r="AW480">
        <f t="shared" ca="1" si="241"/>
        <v>259.5</v>
      </c>
      <c r="BC480">
        <f t="shared" si="228"/>
        <v>480</v>
      </c>
      <c r="BD480">
        <f t="shared" si="229"/>
        <v>480</v>
      </c>
      <c r="BE480">
        <f t="shared" si="230"/>
        <v>480</v>
      </c>
      <c r="BF480">
        <f t="shared" si="235"/>
        <v>480</v>
      </c>
      <c r="BG480" t="str">
        <f t="shared" si="231"/>
        <v>$H$560</v>
      </c>
      <c r="BH480">
        <f t="shared" ca="1" si="248"/>
        <v>340</v>
      </c>
      <c r="BI480" t="str">
        <f t="shared" si="232"/>
        <v>$H$474</v>
      </c>
      <c r="BJ480">
        <f t="shared" ca="1" si="249"/>
        <v>258</v>
      </c>
      <c r="BK480">
        <f>ROW()</f>
        <v>480</v>
      </c>
      <c r="BL480">
        <f t="shared" si="226"/>
        <v>0</v>
      </c>
      <c r="BM480" t="b">
        <f t="shared" si="233"/>
        <v>1</v>
      </c>
      <c r="BN480">
        <f t="shared" ca="1" si="236"/>
        <v>340</v>
      </c>
      <c r="BO480">
        <f t="shared" si="234"/>
        <v>259.5</v>
      </c>
    </row>
    <row r="481" spans="1:67" x14ac:dyDescent="0.25">
      <c r="A481" t="str">
        <f t="shared" si="271"/>
        <v>201511</v>
      </c>
      <c r="B481">
        <f t="shared" si="272"/>
        <v>2015</v>
      </c>
      <c r="C481">
        <f t="shared" si="273"/>
        <v>11</v>
      </c>
      <c r="D481">
        <f t="shared" si="274"/>
        <v>476</v>
      </c>
      <c r="E481" s="64">
        <v>9971</v>
      </c>
      <c r="F481" s="64">
        <v>8383</v>
      </c>
      <c r="G481" s="2">
        <v>0.8</v>
      </c>
      <c r="H481" s="63">
        <v>259.8</v>
      </c>
      <c r="J481" s="32">
        <f t="shared" si="276"/>
        <v>1.0020098482564566</v>
      </c>
      <c r="K481" s="32">
        <f t="shared" si="275"/>
        <v>1.0013139034878165</v>
      </c>
      <c r="L481" s="104">
        <v>1.26</v>
      </c>
      <c r="M481" s="104">
        <v>1.96</v>
      </c>
      <c r="N481" s="104">
        <v>2.37</v>
      </c>
      <c r="P481" s="104">
        <v>-0.8</v>
      </c>
      <c r="Q481" s="104">
        <v>-0.65</v>
      </c>
      <c r="R481" s="104">
        <v>-0.76</v>
      </c>
      <c r="T481" s="104">
        <v>-1.54</v>
      </c>
      <c r="U481" s="104">
        <v>-0.76</v>
      </c>
      <c r="V481" s="104">
        <v>-0.78</v>
      </c>
      <c r="X481" s="104">
        <f t="shared" si="267"/>
        <v>-1.17</v>
      </c>
      <c r="Y481" s="104">
        <f t="shared" si="267"/>
        <v>-0.70500000000000007</v>
      </c>
      <c r="Z481" s="104">
        <f t="shared" si="267"/>
        <v>-0.77</v>
      </c>
      <c r="AB481" s="104">
        <f t="shared" si="268"/>
        <v>2.4299999999999997</v>
      </c>
      <c r="AC481" s="104">
        <f t="shared" si="268"/>
        <v>2.665</v>
      </c>
      <c r="AD481" s="104">
        <f t="shared" si="268"/>
        <v>3.14</v>
      </c>
      <c r="AF481" s="63">
        <f t="shared" si="269"/>
        <v>3.9299999999999995E-2</v>
      </c>
      <c r="AG481" s="63">
        <f t="shared" si="269"/>
        <v>4.165E-2</v>
      </c>
      <c r="AH481" s="63">
        <f t="shared" si="269"/>
        <v>4.6400000000000004E-2</v>
      </c>
      <c r="AJ481" s="63">
        <f t="shared" si="270"/>
        <v>3.2174490479424112E-3</v>
      </c>
      <c r="AK481" s="63">
        <f t="shared" si="270"/>
        <v>3.4062877903533462E-3</v>
      </c>
      <c r="AL481" s="63">
        <f t="shared" si="270"/>
        <v>3.7867936638156241E-3</v>
      </c>
      <c r="AN481" s="106" t="str">
        <f t="shared" ca="1" si="250"/>
        <v/>
      </c>
      <c r="AP481" s="106" t="str">
        <f t="shared" ca="1" si="251"/>
        <v/>
      </c>
      <c r="AR481" t="str">
        <f t="shared" si="237"/>
        <v>201511</v>
      </c>
      <c r="AS481">
        <f t="shared" si="243"/>
        <v>476</v>
      </c>
      <c r="AT481">
        <f t="shared" ca="1" si="238"/>
        <v>9971</v>
      </c>
      <c r="AU481">
        <f t="shared" ca="1" si="239"/>
        <v>8383</v>
      </c>
      <c r="AV481">
        <f t="shared" ca="1" si="240"/>
        <v>0.8</v>
      </c>
      <c r="AW481">
        <f t="shared" ca="1" si="241"/>
        <v>259.8</v>
      </c>
      <c r="BC481">
        <f t="shared" si="228"/>
        <v>481</v>
      </c>
      <c r="BD481">
        <f t="shared" si="229"/>
        <v>481</v>
      </c>
      <c r="BE481">
        <f t="shared" si="230"/>
        <v>481</v>
      </c>
      <c r="BF481">
        <f t="shared" si="235"/>
        <v>481</v>
      </c>
      <c r="BG481" t="str">
        <f t="shared" si="231"/>
        <v>$H$560</v>
      </c>
      <c r="BH481">
        <f t="shared" ca="1" si="248"/>
        <v>340</v>
      </c>
      <c r="BI481" t="str">
        <f t="shared" si="232"/>
        <v>$H$475</v>
      </c>
      <c r="BJ481">
        <f t="shared" ca="1" si="249"/>
        <v>258.5</v>
      </c>
      <c r="BK481">
        <f>ROW()</f>
        <v>481</v>
      </c>
      <c r="BL481">
        <f t="shared" si="226"/>
        <v>0</v>
      </c>
      <c r="BM481" t="b">
        <f t="shared" si="233"/>
        <v>1</v>
      </c>
      <c r="BN481">
        <f t="shared" ca="1" si="236"/>
        <v>340</v>
      </c>
      <c r="BO481">
        <f t="shared" si="234"/>
        <v>259.8</v>
      </c>
    </row>
    <row r="482" spans="1:67" x14ac:dyDescent="0.25">
      <c r="A482" t="str">
        <f t="shared" si="271"/>
        <v>201512</v>
      </c>
      <c r="B482">
        <f t="shared" si="272"/>
        <v>2015</v>
      </c>
      <c r="C482">
        <f t="shared" si="273"/>
        <v>12</v>
      </c>
      <c r="D482">
        <f t="shared" si="274"/>
        <v>477</v>
      </c>
      <c r="E482" s="64">
        <v>10012</v>
      </c>
      <c r="F482" s="64">
        <v>8394</v>
      </c>
      <c r="G482" s="2">
        <v>0.8</v>
      </c>
      <c r="H482" s="63">
        <v>260.60000000000002</v>
      </c>
      <c r="J482" s="32">
        <f t="shared" si="276"/>
        <v>1.0041119245812857</v>
      </c>
      <c r="K482" s="32">
        <f t="shared" si="275"/>
        <v>1.0013121794107123</v>
      </c>
      <c r="L482" s="104">
        <v>1.1100000000000001</v>
      </c>
      <c r="M482" s="104">
        <v>1.81</v>
      </c>
      <c r="N482" s="104">
        <v>2.23</v>
      </c>
      <c r="P482" s="104">
        <v>-0.93</v>
      </c>
      <c r="Q482" s="104">
        <v>-0.82</v>
      </c>
      <c r="R482" s="104">
        <v>-0.88</v>
      </c>
      <c r="T482" s="104">
        <v>-1.7</v>
      </c>
      <c r="U482" s="104">
        <v>-0.93</v>
      </c>
      <c r="V482" s="104">
        <v>-0.9</v>
      </c>
      <c r="X482" s="104">
        <f t="shared" si="267"/>
        <v>-1.3149999999999999</v>
      </c>
      <c r="Y482" s="104">
        <f t="shared" si="267"/>
        <v>-0.875</v>
      </c>
      <c r="Z482" s="104">
        <f t="shared" si="267"/>
        <v>-0.89</v>
      </c>
      <c r="AB482" s="104">
        <f t="shared" si="268"/>
        <v>2.4249999999999998</v>
      </c>
      <c r="AC482" s="104">
        <f t="shared" si="268"/>
        <v>2.6850000000000001</v>
      </c>
      <c r="AD482" s="104">
        <f t="shared" si="268"/>
        <v>3.12</v>
      </c>
      <c r="AF482" s="63">
        <f t="shared" si="269"/>
        <v>3.925E-2</v>
      </c>
      <c r="AG482" s="63">
        <f t="shared" si="269"/>
        <v>4.1850000000000005E-2</v>
      </c>
      <c r="AH482" s="63">
        <f t="shared" si="269"/>
        <v>4.6199999999999998E-2</v>
      </c>
      <c r="AJ482" s="63">
        <f t="shared" si="270"/>
        <v>3.2134269514560998E-3</v>
      </c>
      <c r="AK482" s="63">
        <f t="shared" si="270"/>
        <v>3.4223411351659294E-3</v>
      </c>
      <c r="AL482" s="63">
        <f t="shared" si="270"/>
        <v>3.7708043235686883E-3</v>
      </c>
      <c r="AN482" s="106" t="str">
        <f t="shared" ca="1" si="250"/>
        <v/>
      </c>
      <c r="AP482" s="106" t="str">
        <f t="shared" ca="1" si="251"/>
        <v/>
      </c>
      <c r="AR482" t="str">
        <f t="shared" si="237"/>
        <v>201512</v>
      </c>
      <c r="AS482">
        <f t="shared" si="243"/>
        <v>477</v>
      </c>
      <c r="AT482">
        <f t="shared" ca="1" si="238"/>
        <v>10012</v>
      </c>
      <c r="AU482">
        <f t="shared" ca="1" si="239"/>
        <v>8394</v>
      </c>
      <c r="AV482">
        <f t="shared" ca="1" si="240"/>
        <v>0.8</v>
      </c>
      <c r="AW482">
        <f t="shared" ca="1" si="241"/>
        <v>260.60000000000002</v>
      </c>
      <c r="BC482">
        <f t="shared" si="228"/>
        <v>482</v>
      </c>
      <c r="BD482">
        <f t="shared" si="229"/>
        <v>482</v>
      </c>
      <c r="BE482">
        <f t="shared" si="230"/>
        <v>482</v>
      </c>
      <c r="BF482">
        <f t="shared" si="235"/>
        <v>482</v>
      </c>
      <c r="BG482" t="str">
        <f t="shared" si="231"/>
        <v>$H$560</v>
      </c>
      <c r="BH482">
        <f t="shared" ca="1" si="248"/>
        <v>340</v>
      </c>
      <c r="BI482" t="str">
        <f t="shared" si="232"/>
        <v>$H$476</v>
      </c>
      <c r="BJ482">
        <f t="shared" ca="1" si="249"/>
        <v>258.89999999999998</v>
      </c>
      <c r="BK482">
        <f>ROW()</f>
        <v>482</v>
      </c>
      <c r="BL482">
        <f t="shared" si="226"/>
        <v>0</v>
      </c>
      <c r="BM482" t="b">
        <f t="shared" si="233"/>
        <v>1</v>
      </c>
      <c r="BN482">
        <f t="shared" ca="1" si="236"/>
        <v>340</v>
      </c>
      <c r="BO482">
        <f t="shared" si="234"/>
        <v>260.60000000000002</v>
      </c>
    </row>
    <row r="483" spans="1:67" x14ac:dyDescent="0.25">
      <c r="A483" t="str">
        <f t="shared" si="271"/>
        <v>20161</v>
      </c>
      <c r="B483">
        <f t="shared" si="272"/>
        <v>2016</v>
      </c>
      <c r="C483">
        <f t="shared" si="273"/>
        <v>1</v>
      </c>
      <c r="D483">
        <f t="shared" si="274"/>
        <v>478</v>
      </c>
      <c r="E483" s="64">
        <v>10031</v>
      </c>
      <c r="F483" s="64">
        <v>8405</v>
      </c>
      <c r="G483" s="2">
        <v>0.8</v>
      </c>
      <c r="H483" s="63">
        <v>258.8</v>
      </c>
      <c r="J483" s="32">
        <f t="shared" si="276"/>
        <v>1.0018977227327208</v>
      </c>
      <c r="K483" s="32">
        <f t="shared" si="275"/>
        <v>1.0013104598522755</v>
      </c>
      <c r="L483" s="104">
        <v>1.22</v>
      </c>
      <c r="M483" s="104">
        <v>1.93</v>
      </c>
      <c r="N483" s="104">
        <v>2.34</v>
      </c>
      <c r="P483" s="104">
        <v>-0.73</v>
      </c>
      <c r="Q483" s="104">
        <v>-0.6</v>
      </c>
      <c r="R483" s="104">
        <v>-0.73</v>
      </c>
      <c r="T483" s="104">
        <v>-1.52</v>
      </c>
      <c r="U483" s="104">
        <v>-0.71</v>
      </c>
      <c r="V483" s="104">
        <v>-0.75</v>
      </c>
      <c r="X483" s="104">
        <f t="shared" si="267"/>
        <v>-1.125</v>
      </c>
      <c r="Y483" s="104">
        <f t="shared" si="267"/>
        <v>-0.65500000000000003</v>
      </c>
      <c r="Z483" s="104">
        <f t="shared" si="267"/>
        <v>-0.74</v>
      </c>
      <c r="AB483" s="104">
        <f t="shared" si="268"/>
        <v>2.3449999999999998</v>
      </c>
      <c r="AC483" s="104">
        <f t="shared" si="268"/>
        <v>2.585</v>
      </c>
      <c r="AD483" s="104">
        <f t="shared" si="268"/>
        <v>3.08</v>
      </c>
      <c r="AF483" s="63">
        <f t="shared" si="269"/>
        <v>3.8449999999999998E-2</v>
      </c>
      <c r="AG483" s="63">
        <f t="shared" si="269"/>
        <v>4.0849999999999997E-2</v>
      </c>
      <c r="AH483" s="63">
        <f t="shared" si="269"/>
        <v>4.58E-2</v>
      </c>
      <c r="AJ483" s="63">
        <f t="shared" si="270"/>
        <v>3.1490492718204699E-3</v>
      </c>
      <c r="AK483" s="63">
        <f t="shared" si="270"/>
        <v>3.3420461438717908E-3</v>
      </c>
      <c r="AL483" s="63">
        <f t="shared" si="270"/>
        <v>3.7388172355212745E-3</v>
      </c>
      <c r="AN483" s="106" t="str">
        <f t="shared" ca="1" si="250"/>
        <v/>
      </c>
      <c r="AP483" s="106" t="str">
        <f t="shared" ca="1" si="251"/>
        <v/>
      </c>
      <c r="AR483" t="str">
        <f t="shared" si="237"/>
        <v>20161</v>
      </c>
      <c r="AS483">
        <f t="shared" si="243"/>
        <v>478</v>
      </c>
      <c r="AT483">
        <f t="shared" ca="1" si="238"/>
        <v>10031</v>
      </c>
      <c r="AU483">
        <f t="shared" ca="1" si="239"/>
        <v>8405</v>
      </c>
      <c r="AV483">
        <f t="shared" ca="1" si="240"/>
        <v>0.8</v>
      </c>
      <c r="AW483">
        <f t="shared" ca="1" si="241"/>
        <v>258.8</v>
      </c>
      <c r="BC483">
        <f t="shared" si="228"/>
        <v>483</v>
      </c>
      <c r="BD483">
        <f t="shared" si="229"/>
        <v>483</v>
      </c>
      <c r="BE483">
        <f t="shared" si="230"/>
        <v>483</v>
      </c>
      <c r="BF483">
        <f t="shared" si="235"/>
        <v>483</v>
      </c>
      <c r="BG483" t="str">
        <f t="shared" si="231"/>
        <v>$H$560</v>
      </c>
      <c r="BH483">
        <f t="shared" ca="1" si="248"/>
        <v>340</v>
      </c>
      <c r="BI483" t="str">
        <f t="shared" si="232"/>
        <v>$H$477</v>
      </c>
      <c r="BJ483">
        <f t="shared" ca="1" si="249"/>
        <v>258.60000000000002</v>
      </c>
      <c r="BK483">
        <f>ROW()</f>
        <v>483</v>
      </c>
      <c r="BL483">
        <f t="shared" si="226"/>
        <v>0</v>
      </c>
      <c r="BM483" t="b">
        <f t="shared" si="233"/>
        <v>1</v>
      </c>
      <c r="BN483">
        <f t="shared" ca="1" si="236"/>
        <v>340</v>
      </c>
      <c r="BO483">
        <f t="shared" si="234"/>
        <v>258.8</v>
      </c>
    </row>
    <row r="484" spans="1:67" x14ac:dyDescent="0.25">
      <c r="A484" t="str">
        <f t="shared" si="271"/>
        <v>20162</v>
      </c>
      <c r="B484">
        <f t="shared" si="272"/>
        <v>2016</v>
      </c>
      <c r="C484">
        <f t="shared" si="273"/>
        <v>2</v>
      </c>
      <c r="D484">
        <f t="shared" si="274"/>
        <v>479</v>
      </c>
      <c r="E484" s="64">
        <v>9911</v>
      </c>
      <c r="F484" s="64">
        <v>8416</v>
      </c>
      <c r="G484" s="2">
        <v>0.8</v>
      </c>
      <c r="H484" s="274">
        <v>260</v>
      </c>
      <c r="J484" s="32">
        <f t="shared" si="276"/>
        <v>0.98803708503638721</v>
      </c>
      <c r="K484" s="32">
        <f t="shared" si="275"/>
        <v>1.0013087447947651</v>
      </c>
      <c r="L484" s="104">
        <v>0.95</v>
      </c>
      <c r="M484" s="104">
        <v>1.69</v>
      </c>
      <c r="N484" s="104">
        <v>2.13</v>
      </c>
      <c r="P484" s="104">
        <v>-0.94</v>
      </c>
      <c r="Q484" s="104">
        <v>-0.77</v>
      </c>
      <c r="R484" s="104">
        <v>-0.85</v>
      </c>
      <c r="T484" s="104">
        <v>-1.69</v>
      </c>
      <c r="U484" s="104">
        <v>-0.88</v>
      </c>
      <c r="V484" s="104">
        <v>-0.87</v>
      </c>
      <c r="X484" s="104">
        <f t="shared" si="267"/>
        <v>-1.3149999999999999</v>
      </c>
      <c r="Y484" s="104">
        <f t="shared" si="267"/>
        <v>-0.82499999999999996</v>
      </c>
      <c r="Z484" s="104">
        <f t="shared" si="267"/>
        <v>-0.86</v>
      </c>
      <c r="AB484" s="104">
        <f t="shared" si="268"/>
        <v>2.2649999999999997</v>
      </c>
      <c r="AC484" s="104">
        <f t="shared" si="268"/>
        <v>2.5149999999999997</v>
      </c>
      <c r="AD484" s="104">
        <f t="shared" si="268"/>
        <v>2.9899999999999998</v>
      </c>
      <c r="AF484" s="63">
        <f t="shared" si="269"/>
        <v>3.7649999999999996E-2</v>
      </c>
      <c r="AG484" s="63">
        <f t="shared" si="269"/>
        <v>4.0149999999999998E-2</v>
      </c>
      <c r="AH484" s="63">
        <f t="shared" si="269"/>
        <v>4.4900000000000002E-2</v>
      </c>
      <c r="AJ484" s="63">
        <f t="shared" si="270"/>
        <v>3.0846261138479658E-3</v>
      </c>
      <c r="AK484" s="63">
        <f t="shared" si="270"/>
        <v>3.2857975637339276E-3</v>
      </c>
      <c r="AL484" s="63">
        <f t="shared" si="270"/>
        <v>3.6668052630131065E-3</v>
      </c>
      <c r="AN484" s="106" t="str">
        <f t="shared" ca="1" si="250"/>
        <v/>
      </c>
      <c r="AP484" s="106" t="str">
        <f t="shared" ca="1" si="251"/>
        <v/>
      </c>
      <c r="AR484" t="str">
        <f t="shared" si="237"/>
        <v>20162</v>
      </c>
      <c r="AS484">
        <f t="shared" si="243"/>
        <v>479</v>
      </c>
      <c r="AT484">
        <f t="shared" ca="1" si="238"/>
        <v>9911</v>
      </c>
      <c r="AU484">
        <f t="shared" ca="1" si="239"/>
        <v>8416</v>
      </c>
      <c r="AV484">
        <f t="shared" ca="1" si="240"/>
        <v>0.8</v>
      </c>
      <c r="AW484">
        <f t="shared" ca="1" si="241"/>
        <v>260</v>
      </c>
      <c r="BC484">
        <f t="shared" si="228"/>
        <v>484</v>
      </c>
      <c r="BD484">
        <f t="shared" si="229"/>
        <v>484</v>
      </c>
      <c r="BE484">
        <f t="shared" si="230"/>
        <v>484</v>
      </c>
      <c r="BF484">
        <f t="shared" si="235"/>
        <v>484</v>
      </c>
      <c r="BG484" t="str">
        <f t="shared" si="231"/>
        <v>$H$560</v>
      </c>
      <c r="BH484">
        <f t="shared" ca="1" si="248"/>
        <v>340</v>
      </c>
      <c r="BI484" t="str">
        <f t="shared" si="232"/>
        <v>$H$478</v>
      </c>
      <c r="BJ484">
        <f t="shared" ca="1" si="249"/>
        <v>259.8</v>
      </c>
      <c r="BK484">
        <f>ROW()</f>
        <v>484</v>
      </c>
      <c r="BL484">
        <f t="shared" ref="BL484:BL547" si="277">BK484-BF484</f>
        <v>0</v>
      </c>
      <c r="BM484" t="b">
        <f t="shared" si="233"/>
        <v>1</v>
      </c>
      <c r="BN484">
        <f t="shared" ca="1" si="236"/>
        <v>340</v>
      </c>
      <c r="BO484">
        <f t="shared" si="234"/>
        <v>260</v>
      </c>
    </row>
    <row r="485" spans="1:67" x14ac:dyDescent="0.25">
      <c r="A485" t="str">
        <f t="shared" si="271"/>
        <v>20163</v>
      </c>
      <c r="B485">
        <f t="shared" si="272"/>
        <v>2016</v>
      </c>
      <c r="C485">
        <f t="shared" si="273"/>
        <v>3</v>
      </c>
      <c r="D485">
        <f t="shared" si="274"/>
        <v>480</v>
      </c>
      <c r="E485" s="64">
        <v>10072</v>
      </c>
      <c r="F485" s="64">
        <v>8427</v>
      </c>
      <c r="G485" s="2">
        <v>0.8</v>
      </c>
      <c r="H485" s="274">
        <v>261.10000000000002</v>
      </c>
      <c r="J485" s="32">
        <f t="shared" ref="J485:K500" si="278">E485/E484</f>
        <v>1.0162445767329231</v>
      </c>
      <c r="K485" s="32">
        <f t="shared" si="278"/>
        <v>1.0013070342205324</v>
      </c>
      <c r="L485" s="104">
        <v>0.68</v>
      </c>
      <c r="M485" s="104">
        <v>1.46</v>
      </c>
      <c r="N485" s="104">
        <v>1.98</v>
      </c>
      <c r="P485" s="104">
        <v>-1.21</v>
      </c>
      <c r="Q485" s="104">
        <v>-0.93</v>
      </c>
      <c r="R485" s="104">
        <v>-0.9</v>
      </c>
      <c r="T485" s="104">
        <v>-1.95</v>
      </c>
      <c r="U485" s="104">
        <v>-1.05</v>
      </c>
      <c r="V485" s="104">
        <v>-0.92</v>
      </c>
      <c r="X485" s="104">
        <f t="shared" si="267"/>
        <v>-1.58</v>
      </c>
      <c r="Y485" s="104">
        <f t="shared" si="267"/>
        <v>-0.99</v>
      </c>
      <c r="Z485" s="104">
        <f t="shared" si="267"/>
        <v>-0.91</v>
      </c>
      <c r="AB485" s="104">
        <f t="shared" si="268"/>
        <v>2.2600000000000002</v>
      </c>
      <c r="AC485" s="104">
        <f t="shared" si="268"/>
        <v>2.4500000000000002</v>
      </c>
      <c r="AD485" s="104">
        <f t="shared" si="268"/>
        <v>2.89</v>
      </c>
      <c r="AF485" s="63">
        <f t="shared" si="269"/>
        <v>3.7600000000000001E-2</v>
      </c>
      <c r="AG485" s="63">
        <f t="shared" si="269"/>
        <v>3.95E-2</v>
      </c>
      <c r="AH485" s="63">
        <f t="shared" si="269"/>
        <v>4.3900000000000008E-2</v>
      </c>
      <c r="AJ485" s="63">
        <f t="shared" si="270"/>
        <v>3.0805981549180128E-3</v>
      </c>
      <c r="AK485" s="63">
        <f t="shared" si="270"/>
        <v>3.2335356603379051E-3</v>
      </c>
      <c r="AL485" s="63">
        <f t="shared" si="270"/>
        <v>3.5867252456669441E-3</v>
      </c>
      <c r="AN485" s="106" t="str">
        <f t="shared" ca="1" si="250"/>
        <v/>
      </c>
      <c r="AP485" s="106" t="str">
        <f t="shared" ca="1" si="251"/>
        <v/>
      </c>
      <c r="AR485" t="str">
        <f t="shared" si="237"/>
        <v>20163</v>
      </c>
      <c r="AS485">
        <f t="shared" si="243"/>
        <v>480</v>
      </c>
      <c r="AT485">
        <f t="shared" ca="1" si="238"/>
        <v>10072</v>
      </c>
      <c r="AU485">
        <f t="shared" ca="1" si="239"/>
        <v>8427</v>
      </c>
      <c r="AV485">
        <f t="shared" ca="1" si="240"/>
        <v>0.8</v>
      </c>
      <c r="AW485">
        <f t="shared" ca="1" si="241"/>
        <v>261.10000000000002</v>
      </c>
      <c r="BC485">
        <f t="shared" si="228"/>
        <v>485</v>
      </c>
      <c r="BD485">
        <f t="shared" si="229"/>
        <v>485</v>
      </c>
      <c r="BE485">
        <f t="shared" si="230"/>
        <v>485</v>
      </c>
      <c r="BF485">
        <f t="shared" si="235"/>
        <v>485</v>
      </c>
      <c r="BG485" t="str">
        <f t="shared" si="231"/>
        <v>$H$560</v>
      </c>
      <c r="BH485">
        <f t="shared" ca="1" si="248"/>
        <v>340</v>
      </c>
      <c r="BI485" t="str">
        <f t="shared" si="232"/>
        <v>$H$479</v>
      </c>
      <c r="BJ485">
        <f t="shared" ca="1" si="249"/>
        <v>259.60000000000002</v>
      </c>
      <c r="BK485">
        <f>ROW()</f>
        <v>485</v>
      </c>
      <c r="BL485">
        <f t="shared" si="277"/>
        <v>0</v>
      </c>
      <c r="BM485" t="b">
        <f t="shared" si="233"/>
        <v>1</v>
      </c>
      <c r="BN485">
        <f t="shared" ca="1" si="236"/>
        <v>340</v>
      </c>
      <c r="BO485">
        <f t="shared" si="234"/>
        <v>261.10000000000002</v>
      </c>
    </row>
    <row r="486" spans="1:67" x14ac:dyDescent="0.25">
      <c r="A486" t="str">
        <f t="shared" si="271"/>
        <v>20164</v>
      </c>
      <c r="B486">
        <f t="shared" si="272"/>
        <v>2016</v>
      </c>
      <c r="C486">
        <f t="shared" si="273"/>
        <v>4</v>
      </c>
      <c r="D486">
        <f t="shared" si="274"/>
        <v>481</v>
      </c>
      <c r="E486" s="64">
        <v>10153</v>
      </c>
      <c r="F486" s="64">
        <v>8438</v>
      </c>
      <c r="G486" s="2">
        <v>0.8</v>
      </c>
      <c r="H486" s="274">
        <v>261.39999999999998</v>
      </c>
      <c r="J486" s="32">
        <f t="shared" si="278"/>
        <v>1.0080420969023034</v>
      </c>
      <c r="K486" s="32">
        <f t="shared" si="278"/>
        <v>1.0013053281120208</v>
      </c>
      <c r="L486" s="104">
        <v>0.75</v>
      </c>
      <c r="M486" s="104">
        <v>1.51</v>
      </c>
      <c r="N486" s="104">
        <v>2.0099999999999998</v>
      </c>
      <c r="P486" s="104">
        <v>-1.22</v>
      </c>
      <c r="Q486" s="104">
        <v>-0.95</v>
      </c>
      <c r="R486" s="104">
        <v>-0.94</v>
      </c>
      <c r="T486" s="104">
        <v>-1.9</v>
      </c>
      <c r="U486" s="104">
        <v>-1.06</v>
      </c>
      <c r="V486" s="104">
        <v>-0.95</v>
      </c>
      <c r="X486" s="104">
        <f t="shared" si="267"/>
        <v>-1.56</v>
      </c>
      <c r="Y486" s="104">
        <f t="shared" si="267"/>
        <v>-1.0049999999999999</v>
      </c>
      <c r="Z486" s="104">
        <f t="shared" si="267"/>
        <v>-0.94499999999999995</v>
      </c>
      <c r="AB486" s="104">
        <f t="shared" si="268"/>
        <v>2.31</v>
      </c>
      <c r="AC486" s="104">
        <f t="shared" si="268"/>
        <v>2.5149999999999997</v>
      </c>
      <c r="AD486" s="104">
        <f t="shared" si="268"/>
        <v>2.9549999999999996</v>
      </c>
      <c r="AF486" s="63">
        <f t="shared" si="269"/>
        <v>3.8100000000000002E-2</v>
      </c>
      <c r="AG486" s="63">
        <f t="shared" si="269"/>
        <v>4.0149999999999998E-2</v>
      </c>
      <c r="AH486" s="63">
        <f t="shared" si="269"/>
        <v>4.4549999999999999E-2</v>
      </c>
      <c r="AJ486" s="63">
        <f t="shared" si="270"/>
        <v>3.1208697401348129E-3</v>
      </c>
      <c r="AK486" s="63">
        <f t="shared" si="270"/>
        <v>3.2857975637339276E-3</v>
      </c>
      <c r="AL486" s="63">
        <f t="shared" si="270"/>
        <v>3.6387852512396179E-3</v>
      </c>
      <c r="AN486" s="106" t="str">
        <f t="shared" ca="1" si="250"/>
        <v/>
      </c>
      <c r="AP486" s="106" t="str">
        <f t="shared" ca="1" si="251"/>
        <v/>
      </c>
      <c r="AR486" t="str">
        <f t="shared" si="237"/>
        <v>20164</v>
      </c>
      <c r="AS486">
        <f t="shared" si="243"/>
        <v>481</v>
      </c>
      <c r="AT486">
        <f t="shared" ca="1" si="238"/>
        <v>10153</v>
      </c>
      <c r="AU486">
        <f t="shared" ca="1" si="239"/>
        <v>8438</v>
      </c>
      <c r="AV486">
        <f t="shared" ca="1" si="240"/>
        <v>0.8</v>
      </c>
      <c r="AW486">
        <f t="shared" ca="1" si="241"/>
        <v>261.39999999999998</v>
      </c>
      <c r="BC486">
        <f t="shared" si="228"/>
        <v>486</v>
      </c>
      <c r="BD486">
        <f t="shared" si="229"/>
        <v>486</v>
      </c>
      <c r="BE486">
        <f t="shared" si="230"/>
        <v>486</v>
      </c>
      <c r="BF486">
        <f t="shared" si="235"/>
        <v>486</v>
      </c>
      <c r="BG486" t="str">
        <f t="shared" si="231"/>
        <v>$H$560</v>
      </c>
      <c r="BH486">
        <f t="shared" ca="1" si="248"/>
        <v>340</v>
      </c>
      <c r="BI486" t="str">
        <f t="shared" si="232"/>
        <v>$H$480</v>
      </c>
      <c r="BJ486">
        <f t="shared" ca="1" si="249"/>
        <v>259.5</v>
      </c>
      <c r="BK486">
        <f>ROW()</f>
        <v>486</v>
      </c>
      <c r="BL486">
        <f t="shared" si="277"/>
        <v>0</v>
      </c>
      <c r="BM486" t="b">
        <f t="shared" si="233"/>
        <v>1</v>
      </c>
      <c r="BN486">
        <f t="shared" ca="1" si="236"/>
        <v>340</v>
      </c>
      <c r="BO486">
        <f t="shared" si="234"/>
        <v>261.39999999999998</v>
      </c>
    </row>
    <row r="487" spans="1:67" x14ac:dyDescent="0.25">
      <c r="A487" t="str">
        <f t="shared" si="271"/>
        <v>20165</v>
      </c>
      <c r="B487">
        <f t="shared" si="272"/>
        <v>2016</v>
      </c>
      <c r="C487">
        <f t="shared" si="273"/>
        <v>5</v>
      </c>
      <c r="D487">
        <f t="shared" si="274"/>
        <v>482</v>
      </c>
      <c r="E487" s="64">
        <v>10132.69</v>
      </c>
      <c r="F487" s="64">
        <v>8450</v>
      </c>
      <c r="G487" s="2">
        <v>0.8</v>
      </c>
      <c r="H487" s="274">
        <v>262.10000000000002</v>
      </c>
      <c r="J487" s="32">
        <f t="shared" si="278"/>
        <v>0.99799960602777504</v>
      </c>
      <c r="K487" s="32">
        <f t="shared" si="278"/>
        <v>1.0014221379473809</v>
      </c>
      <c r="L487" s="104">
        <v>0.85</v>
      </c>
      <c r="M487" s="104">
        <v>1.6</v>
      </c>
      <c r="N487" s="104">
        <v>2.0699999999999998</v>
      </c>
      <c r="P487" s="104">
        <v>-1.19</v>
      </c>
      <c r="Q487" s="104">
        <v>-0.84</v>
      </c>
      <c r="R487" s="104">
        <v>-0.87</v>
      </c>
      <c r="T487" s="104">
        <v>-1.83</v>
      </c>
      <c r="U487" s="104">
        <v>-0.95</v>
      </c>
      <c r="V487" s="104">
        <v>-0.89</v>
      </c>
      <c r="X487" s="104">
        <f t="shared" si="267"/>
        <v>-1.51</v>
      </c>
      <c r="Y487" s="104">
        <f t="shared" si="267"/>
        <v>-0.89500000000000002</v>
      </c>
      <c r="Z487" s="104">
        <f t="shared" si="267"/>
        <v>-0.88</v>
      </c>
      <c r="AB487" s="104">
        <f t="shared" si="268"/>
        <v>2.36</v>
      </c>
      <c r="AC487" s="104">
        <f t="shared" si="268"/>
        <v>2.4950000000000001</v>
      </c>
      <c r="AD487" s="104">
        <f t="shared" si="268"/>
        <v>2.9499999999999997</v>
      </c>
      <c r="AF487" s="63">
        <f t="shared" si="269"/>
        <v>3.8599999999999995E-2</v>
      </c>
      <c r="AG487" s="63">
        <f t="shared" si="269"/>
        <v>3.9949999999999999E-2</v>
      </c>
      <c r="AH487" s="63">
        <f t="shared" si="269"/>
        <v>4.4499999999999991E-2</v>
      </c>
      <c r="AJ487" s="63">
        <f t="shared" si="270"/>
        <v>3.1611235488977485E-3</v>
      </c>
      <c r="AK487" s="63">
        <f t="shared" si="270"/>
        <v>3.269720167423884E-3</v>
      </c>
      <c r="AL487" s="63">
        <f t="shared" si="270"/>
        <v>3.6347816898771867E-3</v>
      </c>
      <c r="AN487" s="106" t="str">
        <f t="shared" ca="1" si="250"/>
        <v/>
      </c>
      <c r="AP487" s="106" t="str">
        <f t="shared" ca="1" si="251"/>
        <v/>
      </c>
      <c r="AR487" t="str">
        <f t="shared" si="237"/>
        <v>20165</v>
      </c>
      <c r="AS487">
        <f t="shared" si="243"/>
        <v>482</v>
      </c>
      <c r="AT487">
        <f t="shared" ca="1" si="238"/>
        <v>10133</v>
      </c>
      <c r="AU487">
        <f t="shared" ca="1" si="239"/>
        <v>8450</v>
      </c>
      <c r="AV487">
        <f t="shared" ca="1" si="240"/>
        <v>0.8</v>
      </c>
      <c r="AW487">
        <f t="shared" ca="1" si="241"/>
        <v>262.10000000000002</v>
      </c>
      <c r="BC487">
        <f t="shared" si="228"/>
        <v>487</v>
      </c>
      <c r="BD487">
        <f t="shared" si="229"/>
        <v>487</v>
      </c>
      <c r="BE487">
        <f t="shared" si="230"/>
        <v>487</v>
      </c>
      <c r="BF487">
        <f t="shared" si="235"/>
        <v>487</v>
      </c>
      <c r="BG487" t="str">
        <f t="shared" si="231"/>
        <v>$H$560</v>
      </c>
      <c r="BH487">
        <f t="shared" ca="1" si="248"/>
        <v>340</v>
      </c>
      <c r="BI487" t="str">
        <f t="shared" si="232"/>
        <v>$H$481</v>
      </c>
      <c r="BJ487">
        <f t="shared" ca="1" si="249"/>
        <v>259.8</v>
      </c>
      <c r="BK487">
        <f>ROW()</f>
        <v>487</v>
      </c>
      <c r="BL487">
        <f t="shared" si="277"/>
        <v>0</v>
      </c>
      <c r="BM487" t="b">
        <f t="shared" si="233"/>
        <v>1</v>
      </c>
      <c r="BN487">
        <f t="shared" ca="1" si="236"/>
        <v>340</v>
      </c>
      <c r="BO487">
        <f t="shared" si="234"/>
        <v>262.10000000000002</v>
      </c>
    </row>
    <row r="488" spans="1:67" x14ac:dyDescent="0.25">
      <c r="A488" t="str">
        <f t="shared" si="271"/>
        <v>20166</v>
      </c>
      <c r="B488">
        <f t="shared" si="272"/>
        <v>2016</v>
      </c>
      <c r="C488">
        <f t="shared" si="273"/>
        <v>6</v>
      </c>
      <c r="D488">
        <f t="shared" si="274"/>
        <v>483</v>
      </c>
      <c r="E488" s="64">
        <v>10112</v>
      </c>
      <c r="F488" s="64">
        <v>8461</v>
      </c>
      <c r="G488" s="2">
        <v>0.8</v>
      </c>
      <c r="H488" s="274">
        <v>263.10000000000002</v>
      </c>
      <c r="J488" s="32">
        <f t="shared" si="278"/>
        <v>0.99795809405004987</v>
      </c>
      <c r="K488" s="32">
        <f t="shared" ref="K488:K561" si="279">F488/F487</f>
        <v>1.001301775147929</v>
      </c>
      <c r="L488" s="104">
        <v>0.76</v>
      </c>
      <c r="M488" s="104">
        <v>1.48</v>
      </c>
      <c r="N488" s="104">
        <v>1.94</v>
      </c>
      <c r="P488" s="104">
        <v>-1.25</v>
      </c>
      <c r="Q488" s="104">
        <v>-0.92</v>
      </c>
      <c r="R488" s="104">
        <v>-0.93</v>
      </c>
      <c r="T488" s="104">
        <v>-1.86</v>
      </c>
      <c r="U488" s="104">
        <v>-1.04</v>
      </c>
      <c r="V488" s="104">
        <v>-0.95</v>
      </c>
      <c r="X488" s="104">
        <f t="shared" si="267"/>
        <v>-1.5550000000000002</v>
      </c>
      <c r="Y488" s="104">
        <f t="shared" si="267"/>
        <v>-0.98</v>
      </c>
      <c r="Z488" s="104">
        <f t="shared" si="267"/>
        <v>-0.94</v>
      </c>
      <c r="AB488" s="104">
        <f t="shared" si="268"/>
        <v>2.3150000000000004</v>
      </c>
      <c r="AC488" s="104">
        <f t="shared" si="268"/>
        <v>2.46</v>
      </c>
      <c r="AD488" s="104">
        <f t="shared" si="268"/>
        <v>2.88</v>
      </c>
      <c r="AF488" s="63">
        <f t="shared" si="269"/>
        <v>3.8150000000000003E-2</v>
      </c>
      <c r="AG488" s="63">
        <f t="shared" si="269"/>
        <v>3.9599999999999996E-2</v>
      </c>
      <c r="AH488" s="63">
        <f t="shared" si="269"/>
        <v>4.3799999999999999E-2</v>
      </c>
      <c r="AJ488" s="63">
        <f t="shared" si="270"/>
        <v>3.1248959206808813E-3</v>
      </c>
      <c r="AK488" s="63">
        <f t="shared" si="270"/>
        <v>3.2415779026344627E-3</v>
      </c>
      <c r="AL488" s="63">
        <f t="shared" si="270"/>
        <v>3.5787133767835044E-3</v>
      </c>
      <c r="AN488" s="106" t="str">
        <f t="shared" ca="1" si="250"/>
        <v/>
      </c>
      <c r="AP488" s="106" t="str">
        <f t="shared" ca="1" si="251"/>
        <v/>
      </c>
      <c r="AR488" t="str">
        <f t="shared" si="237"/>
        <v>20166</v>
      </c>
      <c r="AS488">
        <f t="shared" si="243"/>
        <v>483</v>
      </c>
      <c r="AT488">
        <f t="shared" ca="1" si="238"/>
        <v>10112</v>
      </c>
      <c r="AU488">
        <f t="shared" ca="1" si="239"/>
        <v>8461</v>
      </c>
      <c r="AV488">
        <f t="shared" ca="1" si="240"/>
        <v>0.8</v>
      </c>
      <c r="AW488">
        <f t="shared" ca="1" si="241"/>
        <v>263.10000000000002</v>
      </c>
      <c r="BC488">
        <f t="shared" si="228"/>
        <v>488</v>
      </c>
      <c r="BD488">
        <f t="shared" si="229"/>
        <v>488</v>
      </c>
      <c r="BE488">
        <f t="shared" si="230"/>
        <v>488</v>
      </c>
      <c r="BF488">
        <f t="shared" si="235"/>
        <v>488</v>
      </c>
      <c r="BG488" t="str">
        <f t="shared" si="231"/>
        <v>$H$560</v>
      </c>
      <c r="BH488">
        <f t="shared" ca="1" si="248"/>
        <v>340</v>
      </c>
      <c r="BI488" t="str">
        <f t="shared" si="232"/>
        <v>$H$482</v>
      </c>
      <c r="BJ488">
        <f t="shared" ca="1" si="249"/>
        <v>260.60000000000002</v>
      </c>
      <c r="BK488">
        <f>ROW()</f>
        <v>488</v>
      </c>
      <c r="BL488">
        <f t="shared" si="277"/>
        <v>0</v>
      </c>
      <c r="BM488" t="b">
        <f t="shared" si="233"/>
        <v>1</v>
      </c>
      <c r="BN488">
        <f t="shared" ca="1" si="236"/>
        <v>340</v>
      </c>
      <c r="BO488">
        <f t="shared" si="234"/>
        <v>263.10000000000002</v>
      </c>
    </row>
    <row r="489" spans="1:67" x14ac:dyDescent="0.25">
      <c r="A489" t="str">
        <f t="shared" si="271"/>
        <v>20167</v>
      </c>
      <c r="B489">
        <f t="shared" si="272"/>
        <v>2016</v>
      </c>
      <c r="C489">
        <f t="shared" si="273"/>
        <v>7</v>
      </c>
      <c r="D489">
        <f t="shared" si="274"/>
        <v>484</v>
      </c>
      <c r="E489" s="64">
        <v>10193</v>
      </c>
      <c r="F489" s="64">
        <v>8472.02</v>
      </c>
      <c r="G489" s="2">
        <v>0.8</v>
      </c>
      <c r="H489" s="274">
        <v>263.39999999999998</v>
      </c>
      <c r="J489" s="32">
        <f t="shared" si="278"/>
        <v>1.0080102848101267</v>
      </c>
      <c r="K489" s="32">
        <f t="shared" si="279"/>
        <v>1.0013024465193241</v>
      </c>
      <c r="L489" s="104">
        <v>0.3</v>
      </c>
      <c r="M489" s="104">
        <v>0.99</v>
      </c>
      <c r="N489" s="104">
        <v>1.47</v>
      </c>
      <c r="P489" s="104">
        <v>-1.83</v>
      </c>
      <c r="Q489" s="104">
        <v>-1.47</v>
      </c>
      <c r="R489" s="104">
        <v>-1.36</v>
      </c>
      <c r="T489" s="104">
        <v>-2.38</v>
      </c>
      <c r="U489" s="104">
        <v>-1.59</v>
      </c>
      <c r="V489" s="104">
        <v>-1.38</v>
      </c>
      <c r="X489" s="104">
        <f t="shared" si="267"/>
        <v>-2.105</v>
      </c>
      <c r="Y489" s="104">
        <f t="shared" si="267"/>
        <v>-1.53</v>
      </c>
      <c r="Z489" s="104">
        <f t="shared" si="267"/>
        <v>-1.37</v>
      </c>
      <c r="AB489" s="104">
        <f t="shared" si="268"/>
        <v>2.4049999999999998</v>
      </c>
      <c r="AC489" s="104">
        <f t="shared" si="268"/>
        <v>2.52</v>
      </c>
      <c r="AD489" s="104">
        <f t="shared" si="268"/>
        <v>2.84</v>
      </c>
      <c r="AF489" s="63">
        <f t="shared" si="269"/>
        <v>3.9050000000000001E-2</v>
      </c>
      <c r="AG489" s="63">
        <f t="shared" si="269"/>
        <v>4.0199999999999993E-2</v>
      </c>
      <c r="AH489" s="63">
        <f t="shared" si="269"/>
        <v>4.3400000000000001E-2</v>
      </c>
      <c r="AJ489" s="63">
        <f t="shared" si="270"/>
        <v>3.1973367914703843E-3</v>
      </c>
      <c r="AK489" s="63">
        <f t="shared" si="270"/>
        <v>3.2898164700365662E-3</v>
      </c>
      <c r="AL489" s="63">
        <f t="shared" si="270"/>
        <v>3.5466588636137164E-3</v>
      </c>
      <c r="AN489" s="106" t="str">
        <f t="shared" ca="1" si="250"/>
        <v/>
      </c>
      <c r="AP489" s="106" t="str">
        <f t="shared" ca="1" si="251"/>
        <v/>
      </c>
      <c r="AR489" t="str">
        <f t="shared" si="237"/>
        <v>20167</v>
      </c>
      <c r="AS489">
        <f t="shared" si="243"/>
        <v>484</v>
      </c>
      <c r="AT489">
        <f t="shared" ca="1" si="238"/>
        <v>10193</v>
      </c>
      <c r="AU489">
        <f t="shared" ca="1" si="239"/>
        <v>8472</v>
      </c>
      <c r="AV489">
        <f t="shared" ca="1" si="240"/>
        <v>0.8</v>
      </c>
      <c r="AW489">
        <f t="shared" ca="1" si="241"/>
        <v>263.39999999999998</v>
      </c>
      <c r="BC489">
        <f t="shared" si="228"/>
        <v>489</v>
      </c>
      <c r="BD489">
        <f t="shared" si="229"/>
        <v>489</v>
      </c>
      <c r="BE489">
        <f t="shared" si="230"/>
        <v>489</v>
      </c>
      <c r="BF489">
        <f t="shared" si="235"/>
        <v>489</v>
      </c>
      <c r="BG489" t="str">
        <f t="shared" si="231"/>
        <v>$H$560</v>
      </c>
      <c r="BH489">
        <f t="shared" ca="1" si="248"/>
        <v>340</v>
      </c>
      <c r="BI489" t="str">
        <f t="shared" si="232"/>
        <v>$H$483</v>
      </c>
      <c r="BJ489">
        <f t="shared" ca="1" si="249"/>
        <v>258.8</v>
      </c>
      <c r="BK489">
        <f>ROW()</f>
        <v>489</v>
      </c>
      <c r="BL489">
        <f t="shared" si="277"/>
        <v>0</v>
      </c>
      <c r="BM489" t="b">
        <f t="shared" si="233"/>
        <v>1</v>
      </c>
      <c r="BN489">
        <f t="shared" ca="1" si="236"/>
        <v>340</v>
      </c>
      <c r="BO489">
        <f t="shared" si="234"/>
        <v>263.39999999999998</v>
      </c>
    </row>
    <row r="490" spans="1:67" x14ac:dyDescent="0.25">
      <c r="A490" t="str">
        <f t="shared" si="271"/>
        <v>20168</v>
      </c>
      <c r="B490">
        <f t="shared" si="272"/>
        <v>2016</v>
      </c>
      <c r="C490">
        <f t="shared" si="273"/>
        <v>8</v>
      </c>
      <c r="D490">
        <f t="shared" si="274"/>
        <v>485</v>
      </c>
      <c r="E490" s="64">
        <v>10173</v>
      </c>
      <c r="F490" s="64">
        <v>8483</v>
      </c>
      <c r="G490" s="2">
        <v>0.8</v>
      </c>
      <c r="H490" s="274">
        <v>264.39999999999998</v>
      </c>
      <c r="J490" s="32">
        <f t="shared" si="278"/>
        <v>0.99803786912587067</v>
      </c>
      <c r="K490" s="32">
        <f t="shared" si="279"/>
        <v>1.0012960309347712</v>
      </c>
      <c r="L490" s="104">
        <v>0.24</v>
      </c>
      <c r="M490" s="104">
        <v>0.85</v>
      </c>
      <c r="N490" s="104">
        <v>1.32</v>
      </c>
      <c r="P490" s="104">
        <v>-1.94</v>
      </c>
      <c r="Q490" s="104">
        <v>-1.57</v>
      </c>
      <c r="R490" s="104">
        <v>-1.36</v>
      </c>
      <c r="T490" s="104">
        <v>-2.46</v>
      </c>
      <c r="U490" s="104">
        <v>-1.69</v>
      </c>
      <c r="V490" s="104">
        <v>-1.38</v>
      </c>
      <c r="X490" s="104">
        <f t="shared" ref="X490:X491" si="280">(P490+T490)/2</f>
        <v>-2.2000000000000002</v>
      </c>
      <c r="Y490" s="104">
        <f t="shared" ref="Y490:Y491" si="281">(Q490+U490)/2</f>
        <v>-1.63</v>
      </c>
      <c r="Z490" s="104">
        <f t="shared" ref="Z490:Z491" si="282">(R490+V490)/2</f>
        <v>-1.37</v>
      </c>
      <c r="AB490" s="104">
        <f t="shared" ref="AB490:AB491" si="283">L490-X490</f>
        <v>2.4400000000000004</v>
      </c>
      <c r="AC490" s="104">
        <f t="shared" ref="AC490:AC491" si="284">M490-Y490</f>
        <v>2.48</v>
      </c>
      <c r="AD490" s="104">
        <f t="shared" ref="AD490:AD491" si="285">N490-Z490</f>
        <v>2.6900000000000004</v>
      </c>
      <c r="AF490" s="63">
        <f t="shared" ref="AF490" si="286">(AB490+1.5)/100</f>
        <v>3.9400000000000004E-2</v>
      </c>
      <c r="AG490" s="63">
        <f t="shared" ref="AG490:AG491" si="287">(AC490+1.5)/100</f>
        <v>3.9800000000000002E-2</v>
      </c>
      <c r="AH490" s="63">
        <f t="shared" ref="AH490:AH491" si="288">(AD490+1.5)/100</f>
        <v>4.1900000000000007E-2</v>
      </c>
      <c r="AJ490" s="63">
        <f t="shared" ref="AJ490:AJ491" si="289">(1+AF490)^(1/12)-1</f>
        <v>3.2254927088173346E-3</v>
      </c>
      <c r="AK490" s="63">
        <f t="shared" ref="AK490:AK491" si="290">(1+AG490)^(1/12)-1</f>
        <v>3.2576602600797866E-3</v>
      </c>
      <c r="AL490" s="63">
        <f t="shared" ref="AL490:AL491" si="291">(1+AH490)^(1/12)-1</f>
        <v>3.4263540299781514E-3</v>
      </c>
      <c r="AN490" s="106" t="str">
        <f t="shared" ca="1" si="250"/>
        <v/>
      </c>
      <c r="AP490" s="106" t="str">
        <f t="shared" ca="1" si="251"/>
        <v/>
      </c>
      <c r="AR490" t="str">
        <f t="shared" si="237"/>
        <v>20168</v>
      </c>
      <c r="AS490">
        <f t="shared" si="243"/>
        <v>485</v>
      </c>
      <c r="AT490">
        <f t="shared" ca="1" si="238"/>
        <v>10173</v>
      </c>
      <c r="AU490">
        <f t="shared" ca="1" si="239"/>
        <v>8483</v>
      </c>
      <c r="AV490">
        <f t="shared" ca="1" si="240"/>
        <v>0.8</v>
      </c>
      <c r="AW490">
        <f t="shared" ca="1" si="241"/>
        <v>264.39999999999998</v>
      </c>
      <c r="BC490">
        <f t="shared" si="228"/>
        <v>490</v>
      </c>
      <c r="BD490">
        <f t="shared" si="229"/>
        <v>490</v>
      </c>
      <c r="BE490">
        <f t="shared" si="230"/>
        <v>490</v>
      </c>
      <c r="BF490">
        <f t="shared" si="235"/>
        <v>490</v>
      </c>
      <c r="BG490" t="str">
        <f t="shared" si="231"/>
        <v>$H$560</v>
      </c>
      <c r="BH490">
        <f t="shared" ca="1" si="248"/>
        <v>340</v>
      </c>
      <c r="BI490" t="str">
        <f t="shared" si="232"/>
        <v>$H$484</v>
      </c>
      <c r="BJ490">
        <f t="shared" ca="1" si="249"/>
        <v>260</v>
      </c>
      <c r="BK490">
        <f>ROW()</f>
        <v>490</v>
      </c>
      <c r="BL490">
        <f t="shared" si="277"/>
        <v>0</v>
      </c>
      <c r="BM490" t="b">
        <f t="shared" si="233"/>
        <v>1</v>
      </c>
      <c r="BN490">
        <f t="shared" ca="1" si="236"/>
        <v>340</v>
      </c>
      <c r="BO490">
        <f t="shared" si="234"/>
        <v>264.39999999999998</v>
      </c>
    </row>
    <row r="491" spans="1:67" x14ac:dyDescent="0.25">
      <c r="A491" t="str">
        <f t="shared" si="271"/>
        <v>20169</v>
      </c>
      <c r="B491">
        <f t="shared" si="272"/>
        <v>2016</v>
      </c>
      <c r="C491">
        <f t="shared" si="273"/>
        <v>9</v>
      </c>
      <c r="D491">
        <f t="shared" si="274"/>
        <v>486</v>
      </c>
      <c r="E491" s="64">
        <v>10193</v>
      </c>
      <c r="F491" s="64">
        <v>8495</v>
      </c>
      <c r="G491" s="2">
        <v>0.8</v>
      </c>
      <c r="H491" s="274">
        <v>264.89999999999998</v>
      </c>
      <c r="J491" s="32">
        <f t="shared" si="278"/>
        <v>1.0019659884006684</v>
      </c>
      <c r="K491" s="32">
        <f t="shared" si="279"/>
        <v>1.0014145938936696</v>
      </c>
      <c r="L491" s="104">
        <v>0.16</v>
      </c>
      <c r="M491" s="104">
        <v>0.7</v>
      </c>
      <c r="N491" s="104">
        <v>1.1000000000000001</v>
      </c>
      <c r="P491" s="104">
        <v>-2.21</v>
      </c>
      <c r="Q491" s="104">
        <v>-2.04</v>
      </c>
      <c r="R491" s="104">
        <v>-1.79</v>
      </c>
      <c r="T491" s="104">
        <v>-2.75</v>
      </c>
      <c r="U491" s="104">
        <v>-2.16</v>
      </c>
      <c r="V491" s="104">
        <v>-1.8</v>
      </c>
      <c r="X491" s="104">
        <f t="shared" si="280"/>
        <v>-2.48</v>
      </c>
      <c r="Y491" s="104">
        <f t="shared" si="281"/>
        <v>-2.1</v>
      </c>
      <c r="Z491" s="104">
        <f t="shared" si="282"/>
        <v>-1.7949999999999999</v>
      </c>
      <c r="AB491" s="104">
        <f t="shared" si="283"/>
        <v>2.64</v>
      </c>
      <c r="AC491" s="104">
        <f t="shared" si="284"/>
        <v>2.8</v>
      </c>
      <c r="AD491" s="104">
        <f t="shared" si="285"/>
        <v>2.895</v>
      </c>
      <c r="AF491" s="63">
        <f>(AB491+1.5)/100</f>
        <v>4.1400000000000006E-2</v>
      </c>
      <c r="AG491" s="63">
        <f t="shared" si="287"/>
        <v>4.2999999999999997E-2</v>
      </c>
      <c r="AH491" s="63">
        <f t="shared" si="288"/>
        <v>4.3949999999999996E-2</v>
      </c>
      <c r="AJ491" s="63">
        <f t="shared" si="289"/>
        <v>3.3862171355991677E-3</v>
      </c>
      <c r="AK491" s="63">
        <f t="shared" si="290"/>
        <v>3.5145930840192463E-3</v>
      </c>
      <c r="AL491" s="63">
        <f t="shared" si="291"/>
        <v>3.5907309162861445E-3</v>
      </c>
      <c r="AN491" s="106" t="str">
        <f t="shared" ca="1" si="250"/>
        <v/>
      </c>
      <c r="AP491" s="106" t="str">
        <f t="shared" ca="1" si="251"/>
        <v/>
      </c>
      <c r="AR491" t="str">
        <f t="shared" si="237"/>
        <v>20169</v>
      </c>
      <c r="AS491">
        <f t="shared" si="243"/>
        <v>486</v>
      </c>
      <c r="AT491">
        <f t="shared" ca="1" si="238"/>
        <v>10193</v>
      </c>
      <c r="AU491">
        <f t="shared" ca="1" si="239"/>
        <v>8495</v>
      </c>
      <c r="AV491">
        <f t="shared" ca="1" si="240"/>
        <v>0.8</v>
      </c>
      <c r="AW491">
        <f t="shared" ca="1" si="241"/>
        <v>264.89999999999998</v>
      </c>
      <c r="BC491">
        <f t="shared" si="228"/>
        <v>491</v>
      </c>
      <c r="BD491">
        <f t="shared" si="229"/>
        <v>491</v>
      </c>
      <c r="BE491">
        <f t="shared" si="230"/>
        <v>491</v>
      </c>
      <c r="BF491">
        <f t="shared" si="235"/>
        <v>491</v>
      </c>
      <c r="BG491" t="str">
        <f t="shared" si="231"/>
        <v>$H$560</v>
      </c>
      <c r="BH491">
        <f t="shared" ca="1" si="248"/>
        <v>340</v>
      </c>
      <c r="BI491" t="str">
        <f t="shared" si="232"/>
        <v>$H$485</v>
      </c>
      <c r="BJ491">
        <f t="shared" ca="1" si="249"/>
        <v>261.10000000000002</v>
      </c>
      <c r="BK491">
        <f>ROW()</f>
        <v>491</v>
      </c>
      <c r="BL491">
        <f t="shared" si="277"/>
        <v>0</v>
      </c>
      <c r="BM491" t="b">
        <f t="shared" si="233"/>
        <v>1</v>
      </c>
      <c r="BN491">
        <f t="shared" ca="1" si="236"/>
        <v>340</v>
      </c>
      <c r="BO491">
        <f t="shared" si="234"/>
        <v>264.89999999999998</v>
      </c>
    </row>
    <row r="492" spans="1:67" x14ac:dyDescent="0.25">
      <c r="A492" t="str">
        <f t="shared" si="271"/>
        <v>201610</v>
      </c>
      <c r="B492">
        <f t="shared" si="272"/>
        <v>2016</v>
      </c>
      <c r="C492">
        <f t="shared" si="273"/>
        <v>10</v>
      </c>
      <c r="D492">
        <f t="shared" si="274"/>
        <v>487</v>
      </c>
      <c r="E492" s="64">
        <v>10233</v>
      </c>
      <c r="F492" s="64">
        <v>8506</v>
      </c>
      <c r="G492" s="2">
        <v>0.8</v>
      </c>
      <c r="H492" s="274">
        <v>264.8</v>
      </c>
      <c r="J492" s="32">
        <f t="shared" si="278"/>
        <v>1.0039242617482587</v>
      </c>
      <c r="K492" s="32">
        <f t="shared" si="279"/>
        <v>1.0012948793407888</v>
      </c>
      <c r="L492" s="104">
        <v>0.17</v>
      </c>
      <c r="M492" s="104">
        <v>0.77</v>
      </c>
      <c r="N492" s="104">
        <v>1.23</v>
      </c>
      <c r="P492" s="104">
        <v>-2.16</v>
      </c>
      <c r="Q492" s="104">
        <v>-2.04</v>
      </c>
      <c r="R492" s="104">
        <v>-1.83</v>
      </c>
      <c r="T492" s="104">
        <v>-2.71</v>
      </c>
      <c r="U492" s="104">
        <v>-2.16</v>
      </c>
      <c r="V492" s="104">
        <v>-1.85</v>
      </c>
      <c r="X492" s="104">
        <f t="shared" ref="X492:X493" si="292">(P492+T492)/2</f>
        <v>-2.4350000000000001</v>
      </c>
      <c r="Y492" s="104">
        <f t="shared" ref="Y492:Y493" si="293">(Q492+U492)/2</f>
        <v>-2.1</v>
      </c>
      <c r="Z492" s="104">
        <f t="shared" ref="Z492:Z493" si="294">(R492+V492)/2</f>
        <v>-1.84</v>
      </c>
      <c r="AB492" s="104">
        <f t="shared" ref="AB492:AB493" si="295">L492-X492</f>
        <v>2.605</v>
      </c>
      <c r="AC492" s="104">
        <f t="shared" ref="AC492:AC493" si="296">M492-Y492</f>
        <v>2.87</v>
      </c>
      <c r="AD492" s="104">
        <f t="shared" ref="AD492:AD493" si="297">N492-Z492</f>
        <v>3.0700000000000003</v>
      </c>
      <c r="AF492" s="63">
        <f t="shared" ref="AF492:AF493" si="298">(AB492+1.5)/100</f>
        <v>4.1050000000000003E-2</v>
      </c>
      <c r="AG492" s="63">
        <f t="shared" ref="AG492:AG493" si="299">(AC492+1.5)/100</f>
        <v>4.3700000000000003E-2</v>
      </c>
      <c r="AH492" s="63">
        <f t="shared" ref="AH492:AH493" si="300">(AD492+1.5)/100</f>
        <v>4.5700000000000005E-2</v>
      </c>
      <c r="AJ492" s="63">
        <f t="shared" ref="AJ492:AJ493" si="301">(1+AF492)^(1/12)-1</f>
        <v>3.3581107976581315E-3</v>
      </c>
      <c r="AK492" s="63">
        <f t="shared" ref="AK492:AK493" si="302">(1+AG492)^(1/12)-1</f>
        <v>3.5707008042658028E-3</v>
      </c>
      <c r="AL492" s="63">
        <f t="shared" ref="AL492:AL493" si="303">(1+AH492)^(1/12)-1</f>
        <v>3.7308187111868563E-3</v>
      </c>
      <c r="AN492" s="106" t="str">
        <f t="shared" ca="1" si="250"/>
        <v/>
      </c>
      <c r="AP492" s="106" t="str">
        <f t="shared" ca="1" si="251"/>
        <v/>
      </c>
      <c r="AR492" t="str">
        <f t="shared" si="237"/>
        <v>201610</v>
      </c>
      <c r="AS492">
        <f t="shared" si="243"/>
        <v>487</v>
      </c>
      <c r="AT492">
        <f t="shared" ca="1" si="238"/>
        <v>10233</v>
      </c>
      <c r="AU492">
        <f t="shared" ca="1" si="239"/>
        <v>8506</v>
      </c>
      <c r="AV492">
        <f t="shared" ca="1" si="240"/>
        <v>0.8</v>
      </c>
      <c r="AW492">
        <f t="shared" ca="1" si="241"/>
        <v>264.8</v>
      </c>
      <c r="BC492">
        <f t="shared" si="228"/>
        <v>492</v>
      </c>
      <c r="BD492">
        <f t="shared" si="229"/>
        <v>492</v>
      </c>
      <c r="BE492">
        <f t="shared" si="230"/>
        <v>492</v>
      </c>
      <c r="BF492">
        <f t="shared" si="235"/>
        <v>492</v>
      </c>
      <c r="BG492" t="str">
        <f t="shared" si="231"/>
        <v>$H$560</v>
      </c>
      <c r="BH492">
        <f t="shared" ca="1" si="248"/>
        <v>340</v>
      </c>
      <c r="BI492" t="str">
        <f t="shared" si="232"/>
        <v>$H$486</v>
      </c>
      <c r="BJ492">
        <f t="shared" ca="1" si="249"/>
        <v>261.39999999999998</v>
      </c>
      <c r="BK492">
        <f>ROW()</f>
        <v>492</v>
      </c>
      <c r="BL492">
        <f t="shared" si="277"/>
        <v>0</v>
      </c>
      <c r="BM492" t="b">
        <f t="shared" si="233"/>
        <v>1</v>
      </c>
      <c r="BN492">
        <f t="shared" ca="1" si="236"/>
        <v>340</v>
      </c>
      <c r="BO492">
        <f t="shared" si="234"/>
        <v>264.8</v>
      </c>
    </row>
    <row r="493" spans="1:67" x14ac:dyDescent="0.25">
      <c r="A493" t="str">
        <f t="shared" si="271"/>
        <v>201611</v>
      </c>
      <c r="B493">
        <f t="shared" si="272"/>
        <v>2016</v>
      </c>
      <c r="C493">
        <f t="shared" si="273"/>
        <v>11</v>
      </c>
      <c r="D493">
        <f t="shared" si="274"/>
        <v>488</v>
      </c>
      <c r="E493" s="64">
        <v>10274</v>
      </c>
      <c r="F493" s="64">
        <v>8517</v>
      </c>
      <c r="G493" s="2">
        <v>0.8</v>
      </c>
      <c r="H493" s="274">
        <v>265.5</v>
      </c>
      <c r="J493" s="32">
        <f t="shared" si="278"/>
        <v>1.0040066451675951</v>
      </c>
      <c r="K493" s="32">
        <f t="shared" si="279"/>
        <v>1.0012932047966141</v>
      </c>
      <c r="L493" s="104">
        <v>0.6</v>
      </c>
      <c r="M493" s="104">
        <v>1.32</v>
      </c>
      <c r="N493" s="104">
        <v>1.75</v>
      </c>
      <c r="P493" s="104">
        <v>-2.27</v>
      </c>
      <c r="Q493" s="104">
        <v>-1.89</v>
      </c>
      <c r="R493" s="104">
        <v>-1.67</v>
      </c>
      <c r="T493" s="104">
        <v>-2.84</v>
      </c>
      <c r="U493" s="104">
        <v>-2.0099999999999998</v>
      </c>
      <c r="V493" s="104">
        <v>-1.69</v>
      </c>
      <c r="X493" s="104">
        <f t="shared" si="292"/>
        <v>-2.5549999999999997</v>
      </c>
      <c r="Y493" s="104">
        <f t="shared" si="293"/>
        <v>-1.9499999999999997</v>
      </c>
      <c r="Z493" s="104">
        <f t="shared" si="294"/>
        <v>-1.68</v>
      </c>
      <c r="AB493" s="104">
        <f t="shared" si="295"/>
        <v>3.1549999999999998</v>
      </c>
      <c r="AC493" s="104">
        <f t="shared" si="296"/>
        <v>3.2699999999999996</v>
      </c>
      <c r="AD493" s="104">
        <f t="shared" si="297"/>
        <v>3.4299999999999997</v>
      </c>
      <c r="AF493" s="63">
        <f t="shared" si="298"/>
        <v>4.6549999999999994E-2</v>
      </c>
      <c r="AG493" s="63">
        <f t="shared" si="299"/>
        <v>4.7699999999999992E-2</v>
      </c>
      <c r="AH493" s="63">
        <f t="shared" si="300"/>
        <v>4.9299999999999997E-2</v>
      </c>
      <c r="AJ493" s="63">
        <f t="shared" si="301"/>
        <v>3.7987838306907662E-3</v>
      </c>
      <c r="AK493" s="63">
        <f t="shared" si="302"/>
        <v>3.8906561432301423E-3</v>
      </c>
      <c r="AL493" s="63">
        <f t="shared" si="303"/>
        <v>4.0183248361511659E-3</v>
      </c>
      <c r="AN493" s="106" t="str">
        <f t="shared" ca="1" si="250"/>
        <v/>
      </c>
      <c r="AP493" s="106" t="str">
        <f t="shared" ca="1" si="251"/>
        <v/>
      </c>
      <c r="AR493" t="str">
        <f t="shared" si="237"/>
        <v>201611</v>
      </c>
      <c r="AS493">
        <f t="shared" si="243"/>
        <v>488</v>
      </c>
      <c r="AT493">
        <f t="shared" ca="1" si="238"/>
        <v>10274</v>
      </c>
      <c r="AU493">
        <f t="shared" ca="1" si="239"/>
        <v>8517</v>
      </c>
      <c r="AV493">
        <f t="shared" ca="1" si="240"/>
        <v>0.8</v>
      </c>
      <c r="AW493">
        <f t="shared" ca="1" si="241"/>
        <v>265.5</v>
      </c>
      <c r="BC493">
        <f t="shared" si="228"/>
        <v>493</v>
      </c>
      <c r="BD493">
        <f t="shared" si="229"/>
        <v>493</v>
      </c>
      <c r="BE493">
        <f t="shared" si="230"/>
        <v>493</v>
      </c>
      <c r="BF493">
        <f t="shared" si="235"/>
        <v>493</v>
      </c>
      <c r="BG493" t="str">
        <f t="shared" si="231"/>
        <v>$H$560</v>
      </c>
      <c r="BH493">
        <f t="shared" ca="1" si="248"/>
        <v>340</v>
      </c>
      <c r="BI493" t="str">
        <f t="shared" si="232"/>
        <v>$H$487</v>
      </c>
      <c r="BJ493">
        <f t="shared" ca="1" si="249"/>
        <v>262.10000000000002</v>
      </c>
      <c r="BK493">
        <f>ROW()</f>
        <v>493</v>
      </c>
      <c r="BL493">
        <f t="shared" si="277"/>
        <v>0</v>
      </c>
      <c r="BM493" t="b">
        <f t="shared" si="233"/>
        <v>1</v>
      </c>
      <c r="BN493">
        <f t="shared" ca="1" si="236"/>
        <v>340</v>
      </c>
      <c r="BO493">
        <f t="shared" si="234"/>
        <v>265.5</v>
      </c>
    </row>
    <row r="494" spans="1:67" x14ac:dyDescent="0.25">
      <c r="A494" t="str">
        <f t="shared" si="271"/>
        <v>201612</v>
      </c>
      <c r="B494">
        <f t="shared" si="272"/>
        <v>2016</v>
      </c>
      <c r="C494">
        <f t="shared" si="273"/>
        <v>12</v>
      </c>
      <c r="D494">
        <f t="shared" si="274"/>
        <v>489</v>
      </c>
      <c r="E494" s="275">
        <v>10233</v>
      </c>
      <c r="F494" s="64">
        <v>8529</v>
      </c>
      <c r="G494" s="2">
        <v>0.8</v>
      </c>
      <c r="H494" s="274">
        <v>267.10000000000002</v>
      </c>
      <c r="J494" s="32">
        <f t="shared" si="278"/>
        <v>0.99600934397508278</v>
      </c>
      <c r="K494" s="32">
        <f t="shared" si="279"/>
        <v>1.0014089468122578</v>
      </c>
      <c r="L494" s="104">
        <v>0.68</v>
      </c>
      <c r="M494" s="104">
        <v>1.51</v>
      </c>
      <c r="N494" s="104">
        <v>1.94</v>
      </c>
      <c r="P494" s="104">
        <v>-2.31</v>
      </c>
      <c r="Q494" s="104">
        <v>-1.68</v>
      </c>
      <c r="R494" s="104">
        <v>-1.41</v>
      </c>
      <c r="T494" s="104">
        <v>-2.9</v>
      </c>
      <c r="U494" s="104">
        <v>-1.8</v>
      </c>
      <c r="V494" s="104">
        <v>-1.42</v>
      </c>
      <c r="X494" s="104">
        <f t="shared" ref="X494:X495" si="304">(P494+T494)/2</f>
        <v>-2.605</v>
      </c>
      <c r="Y494" s="104">
        <f t="shared" ref="Y494:Y495" si="305">(Q494+U494)/2</f>
        <v>-1.74</v>
      </c>
      <c r="Z494" s="104">
        <f t="shared" ref="Z494:Z495" si="306">(R494+V494)/2</f>
        <v>-1.415</v>
      </c>
      <c r="AB494" s="104">
        <f t="shared" ref="AB494:AB495" si="307">L494-X494</f>
        <v>3.2850000000000001</v>
      </c>
      <c r="AC494" s="104">
        <f t="shared" ref="AC494:AC495" si="308">M494-Y494</f>
        <v>3.25</v>
      </c>
      <c r="AD494" s="104">
        <f t="shared" ref="AD494:AD495" si="309">N494-Z494</f>
        <v>3.355</v>
      </c>
      <c r="AF494" s="63">
        <f t="shared" ref="AF494:AF495" si="310">(AB494+1.5)/100</f>
        <v>4.7850000000000004E-2</v>
      </c>
      <c r="AG494" s="63">
        <f t="shared" ref="AG494:AG495" si="311">(AC494+1.5)/100</f>
        <v>4.7500000000000001E-2</v>
      </c>
      <c r="AH494" s="63">
        <f t="shared" ref="AH494:AH495" si="312">(AD494+1.5)/100</f>
        <v>4.8550000000000003E-2</v>
      </c>
      <c r="AJ494" s="63">
        <f t="shared" ref="AJ494:AJ495" si="313">(1+AF494)^(1/12)-1</f>
        <v>3.9026326726150362E-3</v>
      </c>
      <c r="AK494" s="63">
        <f t="shared" ref="AK494:AK495" si="314">(1+AG494)^(1/12)-1</f>
        <v>3.8746849921291737E-3</v>
      </c>
      <c r="AL494" s="63">
        <f t="shared" ref="AL494:AL495" si="315">(1+AH494)^(1/12)-1</f>
        <v>3.9585023717185752E-3</v>
      </c>
      <c r="AN494" s="106" t="str">
        <f t="shared" ca="1" si="250"/>
        <v/>
      </c>
      <c r="AP494" s="106" t="str">
        <f t="shared" ca="1" si="251"/>
        <v/>
      </c>
      <c r="AR494" t="str">
        <f t="shared" si="237"/>
        <v>201612</v>
      </c>
      <c r="AS494">
        <f t="shared" si="243"/>
        <v>489</v>
      </c>
      <c r="AT494">
        <f t="shared" ca="1" si="238"/>
        <v>10233</v>
      </c>
      <c r="AU494">
        <f t="shared" ca="1" si="239"/>
        <v>8529</v>
      </c>
      <c r="AV494">
        <f t="shared" ca="1" si="240"/>
        <v>0.8</v>
      </c>
      <c r="AW494">
        <f t="shared" ca="1" si="241"/>
        <v>267.10000000000002</v>
      </c>
      <c r="BC494">
        <f t="shared" si="228"/>
        <v>494</v>
      </c>
      <c r="BD494">
        <f t="shared" si="229"/>
        <v>494</v>
      </c>
      <c r="BE494">
        <f t="shared" si="230"/>
        <v>494</v>
      </c>
      <c r="BF494">
        <f t="shared" si="235"/>
        <v>494</v>
      </c>
      <c r="BG494" t="str">
        <f t="shared" si="231"/>
        <v>$H$560</v>
      </c>
      <c r="BH494">
        <f t="shared" ca="1" si="248"/>
        <v>340</v>
      </c>
      <c r="BI494" t="str">
        <f t="shared" si="232"/>
        <v>$H$488</v>
      </c>
      <c r="BJ494">
        <f t="shared" ca="1" si="249"/>
        <v>263.10000000000002</v>
      </c>
      <c r="BK494">
        <f>ROW()</f>
        <v>494</v>
      </c>
      <c r="BL494">
        <f t="shared" si="277"/>
        <v>0</v>
      </c>
      <c r="BM494" t="b">
        <f t="shared" si="233"/>
        <v>1</v>
      </c>
      <c r="BN494">
        <f t="shared" ca="1" si="236"/>
        <v>340</v>
      </c>
      <c r="BO494">
        <f t="shared" si="234"/>
        <v>267.10000000000002</v>
      </c>
    </row>
    <row r="495" spans="1:67" x14ac:dyDescent="0.25">
      <c r="A495" t="str">
        <f t="shared" si="271"/>
        <v>20171</v>
      </c>
      <c r="B495">
        <f t="shared" si="272"/>
        <v>2017</v>
      </c>
      <c r="C495">
        <f t="shared" si="273"/>
        <v>1</v>
      </c>
      <c r="D495">
        <f t="shared" si="274"/>
        <v>490</v>
      </c>
      <c r="E495" s="64">
        <v>10233</v>
      </c>
      <c r="F495" s="64">
        <v>8540</v>
      </c>
      <c r="G495" s="2">
        <v>0.8</v>
      </c>
      <c r="H495" s="274">
        <v>265.5</v>
      </c>
      <c r="J495" s="32">
        <f t="shared" si="278"/>
        <v>1</v>
      </c>
      <c r="K495" s="32">
        <f t="shared" si="279"/>
        <v>1.0012897174346347</v>
      </c>
      <c r="L495" s="104">
        <v>0.59</v>
      </c>
      <c r="M495" s="104">
        <v>1.38</v>
      </c>
      <c r="N495" s="104">
        <v>1.81</v>
      </c>
      <c r="P495" s="104">
        <v>-2.38</v>
      </c>
      <c r="Q495" s="104">
        <v>-1.87</v>
      </c>
      <c r="R495" s="104">
        <v>-1.57</v>
      </c>
      <c r="T495" s="104">
        <v>-2.98</v>
      </c>
      <c r="U495" s="104">
        <v>-1.98</v>
      </c>
      <c r="V495" s="104">
        <v>-1.58</v>
      </c>
      <c r="X495" s="104">
        <f t="shared" si="304"/>
        <v>-2.6799999999999997</v>
      </c>
      <c r="Y495" s="104">
        <f t="shared" si="305"/>
        <v>-1.925</v>
      </c>
      <c r="Z495" s="104">
        <f t="shared" si="306"/>
        <v>-1.5750000000000002</v>
      </c>
      <c r="AB495" s="104">
        <f t="shared" si="307"/>
        <v>3.2699999999999996</v>
      </c>
      <c r="AC495" s="104">
        <f t="shared" si="308"/>
        <v>3.3049999999999997</v>
      </c>
      <c r="AD495" s="104">
        <f t="shared" si="309"/>
        <v>3.3850000000000002</v>
      </c>
      <c r="AF495" s="63">
        <f t="shared" si="310"/>
        <v>4.7699999999999992E-2</v>
      </c>
      <c r="AG495" s="63">
        <f t="shared" si="311"/>
        <v>4.8049999999999995E-2</v>
      </c>
      <c r="AH495" s="63">
        <f t="shared" si="312"/>
        <v>4.8849999999999998E-2</v>
      </c>
      <c r="AJ495" s="63">
        <f t="shared" si="313"/>
        <v>3.8906561432301423E-3</v>
      </c>
      <c r="AK495" s="63">
        <f t="shared" si="314"/>
        <v>3.9185989340275729E-3</v>
      </c>
      <c r="AL495" s="63">
        <f t="shared" si="315"/>
        <v>3.9824360628601951E-3</v>
      </c>
      <c r="AN495" s="106" t="str">
        <f t="shared" ca="1" si="250"/>
        <v/>
      </c>
      <c r="AP495" s="106" t="str">
        <f t="shared" ca="1" si="251"/>
        <v/>
      </c>
      <c r="AR495" t="str">
        <f t="shared" si="237"/>
        <v>20171</v>
      </c>
      <c r="AS495">
        <f t="shared" si="243"/>
        <v>490</v>
      </c>
      <c r="AT495">
        <f t="shared" ca="1" si="238"/>
        <v>10233</v>
      </c>
      <c r="AU495">
        <f t="shared" ca="1" si="239"/>
        <v>8540</v>
      </c>
      <c r="AV495">
        <f t="shared" ca="1" si="240"/>
        <v>0.8</v>
      </c>
      <c r="AW495">
        <f t="shared" ca="1" si="241"/>
        <v>265.5</v>
      </c>
      <c r="BC495">
        <f t="shared" ref="BC495:BC558" si="316">IF(E495&gt;0,ROW(E495),BC494)</f>
        <v>495</v>
      </c>
      <c r="BD495">
        <f t="shared" ref="BD495:BD558" si="317">IF(F495&gt;0,ROW(F495),BD494)</f>
        <v>495</v>
      </c>
      <c r="BE495">
        <f t="shared" ref="BE495:BE558" si="318">IF(G495&gt;0,ROW(G495),BE494)</f>
        <v>495</v>
      </c>
      <c r="BF495">
        <f t="shared" si="235"/>
        <v>495</v>
      </c>
      <c r="BG495" t="str">
        <f t="shared" ref="BG495:BG558" si="319">ADDRESS(BF$2,H$3)</f>
        <v>$H$560</v>
      </c>
      <c r="BH495">
        <f t="shared" ca="1" si="248"/>
        <v>340</v>
      </c>
      <c r="BI495" t="str">
        <f t="shared" ref="BI495:BI558" si="320">ADDRESS($BF495-$BJ$3,H$3)</f>
        <v>$H$489</v>
      </c>
      <c r="BJ495">
        <f t="shared" ca="1" si="249"/>
        <v>263.39999999999998</v>
      </c>
      <c r="BK495">
        <f>ROW()</f>
        <v>495</v>
      </c>
      <c r="BL495">
        <f t="shared" si="277"/>
        <v>0</v>
      </c>
      <c r="BM495" t="b">
        <f t="shared" ref="BM495:BM558" si="321">(BL495-1)&lt;BM$3</f>
        <v>1</v>
      </c>
      <c r="BN495">
        <f t="shared" ca="1" si="236"/>
        <v>340</v>
      </c>
      <c r="BO495">
        <f t="shared" ref="BO495:BO558" si="322">IF(BK495&lt;BF$2,H495,ROUND(BN495,1))</f>
        <v>265.5</v>
      </c>
    </row>
    <row r="496" spans="1:67" x14ac:dyDescent="0.25">
      <c r="A496" t="str">
        <f t="shared" si="271"/>
        <v>20172</v>
      </c>
      <c r="B496">
        <f t="shared" si="272"/>
        <v>2017</v>
      </c>
      <c r="C496">
        <f t="shared" si="273"/>
        <v>2</v>
      </c>
      <c r="D496">
        <f t="shared" si="274"/>
        <v>491</v>
      </c>
      <c r="E496" s="64">
        <v>10274</v>
      </c>
      <c r="F496" s="64">
        <v>8550</v>
      </c>
      <c r="G496" s="2">
        <v>0.8</v>
      </c>
      <c r="H496" s="63">
        <v>268.39999999999998</v>
      </c>
      <c r="J496" s="32">
        <f t="shared" si="278"/>
        <v>1.0040066451675951</v>
      </c>
      <c r="K496" s="32">
        <f t="shared" si="279"/>
        <v>1.0011709601873535</v>
      </c>
      <c r="L496" s="276">
        <v>0.71</v>
      </c>
      <c r="M496" s="276">
        <v>1.51</v>
      </c>
      <c r="N496" s="276">
        <v>1.93</v>
      </c>
      <c r="O496" s="277"/>
      <c r="P496" s="276">
        <v>-2.41</v>
      </c>
      <c r="Q496" s="276">
        <v>-1.84</v>
      </c>
      <c r="R496" s="276">
        <v>-1.58</v>
      </c>
      <c r="S496" s="277"/>
      <c r="T496" s="276">
        <v>-3.04</v>
      </c>
      <c r="U496" s="276">
        <v>-1.96</v>
      </c>
      <c r="V496" s="276">
        <v>-1.6</v>
      </c>
      <c r="X496" s="104">
        <f t="shared" ref="X496" si="323">(P496+T496)/2</f>
        <v>-2.7250000000000001</v>
      </c>
      <c r="Y496" s="104">
        <f t="shared" ref="Y496" si="324">(Q496+U496)/2</f>
        <v>-1.9</v>
      </c>
      <c r="Z496" s="104">
        <f t="shared" ref="Z496" si="325">(R496+V496)/2</f>
        <v>-1.59</v>
      </c>
      <c r="AB496" s="104">
        <f t="shared" ref="AB496" si="326">L496-X496</f>
        <v>3.4350000000000001</v>
      </c>
      <c r="AC496" s="104">
        <f t="shared" ref="AC496" si="327">M496-Y496</f>
        <v>3.41</v>
      </c>
      <c r="AD496" s="104">
        <f t="shared" ref="AD496" si="328">N496-Z496</f>
        <v>3.52</v>
      </c>
      <c r="AF496" s="63">
        <f t="shared" ref="AF496" si="329">(AB496+1.5)/100</f>
        <v>4.9350000000000005E-2</v>
      </c>
      <c r="AG496" s="63">
        <f t="shared" ref="AG496" si="330">(AC496+1.5)/100</f>
        <v>4.9100000000000005E-2</v>
      </c>
      <c r="AH496" s="63">
        <f t="shared" ref="AH496" si="331">(AD496+1.5)/100</f>
        <v>5.0199999999999995E-2</v>
      </c>
      <c r="AJ496" s="63">
        <f t="shared" ref="AJ496" si="332">(1+AF496)^(1/12)-1</f>
        <v>4.0223116066877562E-3</v>
      </c>
      <c r="AK496" s="63">
        <f t="shared" ref="AK496" si="333">(1+AG496)^(1/12)-1</f>
        <v>4.002376012389508E-3</v>
      </c>
      <c r="AL496" s="63">
        <f t="shared" ref="AL496" si="334">(1+AH496)^(1/12)-1</f>
        <v>4.0900600769369078E-3</v>
      </c>
      <c r="AN496" s="106" t="str">
        <f t="shared" ca="1" si="250"/>
        <v/>
      </c>
      <c r="AP496" s="106" t="str">
        <f t="shared" ca="1" si="251"/>
        <v/>
      </c>
      <c r="AR496" t="str">
        <f t="shared" si="237"/>
        <v>20172</v>
      </c>
      <c r="AS496">
        <f t="shared" si="243"/>
        <v>491</v>
      </c>
      <c r="AT496">
        <f t="shared" ca="1" si="238"/>
        <v>10274</v>
      </c>
      <c r="AU496">
        <f t="shared" ca="1" si="239"/>
        <v>8550</v>
      </c>
      <c r="AV496">
        <f t="shared" ca="1" si="240"/>
        <v>0.8</v>
      </c>
      <c r="AW496">
        <f t="shared" ca="1" si="241"/>
        <v>268.39999999999998</v>
      </c>
      <c r="BC496">
        <f t="shared" si="316"/>
        <v>496</v>
      </c>
      <c r="BD496">
        <f t="shared" si="317"/>
        <v>496</v>
      </c>
      <c r="BE496">
        <f t="shared" si="318"/>
        <v>496</v>
      </c>
      <c r="BF496">
        <f t="shared" ref="BF496:BF559" si="335">IF(H496&gt;0,ROW(H496),BF495)</f>
        <v>496</v>
      </c>
      <c r="BG496" t="str">
        <f t="shared" si="319"/>
        <v>$H$560</v>
      </c>
      <c r="BH496">
        <f t="shared" ca="1" si="248"/>
        <v>340</v>
      </c>
      <c r="BI496" t="str">
        <f t="shared" si="320"/>
        <v>$H$490</v>
      </c>
      <c r="BJ496">
        <f t="shared" ca="1" si="249"/>
        <v>264.39999999999998</v>
      </c>
      <c r="BK496">
        <f>ROW()</f>
        <v>496</v>
      </c>
      <c r="BL496">
        <f t="shared" si="277"/>
        <v>0</v>
      </c>
      <c r="BM496" t="b">
        <f t="shared" si="321"/>
        <v>1</v>
      </c>
      <c r="BN496">
        <f t="shared" ca="1" si="236"/>
        <v>340</v>
      </c>
      <c r="BO496">
        <f t="shared" si="322"/>
        <v>268.39999999999998</v>
      </c>
    </row>
    <row r="497" spans="1:67" x14ac:dyDescent="0.25">
      <c r="A497" t="str">
        <f t="shared" si="271"/>
        <v>20173</v>
      </c>
      <c r="B497">
        <f t="shared" si="272"/>
        <v>2017</v>
      </c>
      <c r="C497">
        <f t="shared" si="273"/>
        <v>3</v>
      </c>
      <c r="D497">
        <f t="shared" si="274"/>
        <v>492</v>
      </c>
      <c r="E497" s="64">
        <v>10335</v>
      </c>
      <c r="F497" s="64">
        <v>8562</v>
      </c>
      <c r="G497" s="2">
        <v>0.8</v>
      </c>
      <c r="H497" s="63">
        <v>269.3</v>
      </c>
      <c r="J497" s="32">
        <f t="shared" si="278"/>
        <v>1.0059373175004866</v>
      </c>
      <c r="K497" s="32">
        <f t="shared" si="279"/>
        <v>1.0014035087719297</v>
      </c>
      <c r="L497" s="276">
        <v>0.4</v>
      </c>
      <c r="M497" s="276">
        <v>1.18</v>
      </c>
      <c r="N497" s="276">
        <v>1.64</v>
      </c>
      <c r="O497" s="277"/>
      <c r="P497" s="276">
        <v>-2.85</v>
      </c>
      <c r="Q497" s="276">
        <v>-1.99</v>
      </c>
      <c r="R497" s="276">
        <v>-1.65</v>
      </c>
      <c r="S497" s="277"/>
      <c r="T497" s="276">
        <v>-3.51</v>
      </c>
      <c r="U497" s="276">
        <v>-2.11</v>
      </c>
      <c r="V497" s="276">
        <v>-1.66</v>
      </c>
      <c r="X497" s="104">
        <f t="shared" ref="X497:X498" si="336">(P497+T497)/2</f>
        <v>-3.1799999999999997</v>
      </c>
      <c r="Y497" s="104">
        <f t="shared" ref="Y497:Y498" si="337">(Q497+U497)/2</f>
        <v>-2.0499999999999998</v>
      </c>
      <c r="Z497" s="104">
        <f t="shared" ref="Z497:Z498" si="338">(R497+V497)/2</f>
        <v>-1.6549999999999998</v>
      </c>
      <c r="AB497" s="104">
        <f t="shared" ref="AB497:AB498" si="339">L497-X497</f>
        <v>3.5799999999999996</v>
      </c>
      <c r="AC497" s="104">
        <f t="shared" ref="AC497:AC498" si="340">M497-Y497</f>
        <v>3.2299999999999995</v>
      </c>
      <c r="AD497" s="104">
        <f t="shared" ref="AD497:AD498" si="341">N497-Z497</f>
        <v>3.2949999999999999</v>
      </c>
      <c r="AF497" s="63">
        <f t="shared" ref="AF497:AF498" si="342">(AB497+1.5)/100</f>
        <v>5.0799999999999998E-2</v>
      </c>
      <c r="AG497" s="63">
        <f t="shared" ref="AG497:AG498" si="343">(AC497+1.5)/100</f>
        <v>4.7299999999999995E-2</v>
      </c>
      <c r="AH497" s="63">
        <f t="shared" ref="AH497:AH498" si="344">(AD497+1.5)/100</f>
        <v>4.795E-2</v>
      </c>
      <c r="AJ497" s="63">
        <f t="shared" ref="AJ497:AJ498" si="345">(1+AF497)^(1/12)-1</f>
        <v>4.1378522703343634E-3</v>
      </c>
      <c r="AK497" s="63">
        <f t="shared" ref="AK497:AK498" si="346">(1+AG497)^(1/12)-1</f>
        <v>3.8587110455146068E-3</v>
      </c>
      <c r="AL497" s="63">
        <f t="shared" ref="AL497:AL498" si="347">(1+AH497)^(1/12)-1</f>
        <v>3.9106161524731231E-3</v>
      </c>
      <c r="AN497" s="106" t="str">
        <f t="shared" ca="1" si="250"/>
        <v/>
      </c>
      <c r="AP497" s="106" t="str">
        <f t="shared" ca="1" si="251"/>
        <v/>
      </c>
      <c r="AR497" t="str">
        <f t="shared" si="237"/>
        <v>20173</v>
      </c>
      <c r="AS497">
        <f t="shared" si="243"/>
        <v>492</v>
      </c>
      <c r="AT497">
        <f t="shared" ca="1" si="238"/>
        <v>10335</v>
      </c>
      <c r="AU497">
        <f t="shared" ca="1" si="239"/>
        <v>8562</v>
      </c>
      <c r="AV497">
        <f t="shared" ca="1" si="240"/>
        <v>0.8</v>
      </c>
      <c r="AW497">
        <f t="shared" ca="1" si="241"/>
        <v>269.3</v>
      </c>
      <c r="BC497">
        <f t="shared" si="316"/>
        <v>497</v>
      </c>
      <c r="BD497">
        <f t="shared" si="317"/>
        <v>497</v>
      </c>
      <c r="BE497">
        <f t="shared" si="318"/>
        <v>497</v>
      </c>
      <c r="BF497">
        <f t="shared" si="335"/>
        <v>497</v>
      </c>
      <c r="BG497" t="str">
        <f t="shared" si="319"/>
        <v>$H$560</v>
      </c>
      <c r="BH497">
        <f t="shared" ca="1" si="248"/>
        <v>340</v>
      </c>
      <c r="BI497" t="str">
        <f t="shared" si="320"/>
        <v>$H$491</v>
      </c>
      <c r="BJ497">
        <f t="shared" ca="1" si="249"/>
        <v>264.89999999999998</v>
      </c>
      <c r="BK497">
        <f>ROW()</f>
        <v>497</v>
      </c>
      <c r="BL497">
        <f t="shared" si="277"/>
        <v>0</v>
      </c>
      <c r="BM497" t="b">
        <f t="shared" si="321"/>
        <v>1</v>
      </c>
      <c r="BN497">
        <f t="shared" ca="1" si="236"/>
        <v>340</v>
      </c>
      <c r="BO497">
        <f t="shared" si="322"/>
        <v>269.3</v>
      </c>
    </row>
    <row r="498" spans="1:67" x14ac:dyDescent="0.25">
      <c r="A498" t="str">
        <f t="shared" si="271"/>
        <v>20174</v>
      </c>
      <c r="B498">
        <f t="shared" si="272"/>
        <v>2017</v>
      </c>
      <c r="C498">
        <f t="shared" si="273"/>
        <v>4</v>
      </c>
      <c r="D498">
        <f t="shared" si="274"/>
        <v>493</v>
      </c>
      <c r="E498" s="64">
        <v>10335</v>
      </c>
      <c r="F498" s="64">
        <v>8573</v>
      </c>
      <c r="G498" s="2">
        <v>0.8</v>
      </c>
      <c r="H498" s="63">
        <v>270.60000000000002</v>
      </c>
      <c r="J498" s="32">
        <f t="shared" si="278"/>
        <v>1</v>
      </c>
      <c r="K498" s="32">
        <f t="shared" si="279"/>
        <v>1.0012847465545434</v>
      </c>
      <c r="L498" s="104">
        <v>0.34</v>
      </c>
      <c r="M498" s="104">
        <v>1.07</v>
      </c>
      <c r="N498" s="104">
        <v>1.53</v>
      </c>
      <c r="P498" s="104">
        <v>-2.62</v>
      </c>
      <c r="Q498" s="104">
        <v>-2.0099999999999998</v>
      </c>
      <c r="R498" s="104">
        <v>-1.74</v>
      </c>
      <c r="T498" s="104">
        <v>-3.29</v>
      </c>
      <c r="U498" s="104">
        <v>-2.13</v>
      </c>
      <c r="V498" s="104">
        <v>-1.76</v>
      </c>
      <c r="X498" s="104">
        <f t="shared" si="336"/>
        <v>-2.9550000000000001</v>
      </c>
      <c r="Y498" s="104">
        <f t="shared" si="337"/>
        <v>-2.0699999999999998</v>
      </c>
      <c r="Z498" s="104">
        <f t="shared" si="338"/>
        <v>-1.75</v>
      </c>
      <c r="AB498" s="104">
        <f t="shared" si="339"/>
        <v>3.2949999999999999</v>
      </c>
      <c r="AC498" s="104">
        <f t="shared" si="340"/>
        <v>3.1399999999999997</v>
      </c>
      <c r="AD498" s="104">
        <f t="shared" si="341"/>
        <v>3.2800000000000002</v>
      </c>
      <c r="AF498" s="63">
        <f t="shared" si="342"/>
        <v>4.795E-2</v>
      </c>
      <c r="AG498" s="63">
        <f t="shared" si="343"/>
        <v>4.6399999999999997E-2</v>
      </c>
      <c r="AH498" s="63">
        <f t="shared" si="344"/>
        <v>4.7800000000000002E-2</v>
      </c>
      <c r="AJ498" s="63">
        <f t="shared" si="345"/>
        <v>3.9106161524731231E-3</v>
      </c>
      <c r="AK498" s="63">
        <f t="shared" si="346"/>
        <v>3.7867936638156241E-3</v>
      </c>
      <c r="AL498" s="63">
        <f t="shared" si="347"/>
        <v>3.8986406707826049E-3</v>
      </c>
      <c r="AN498" s="106" t="str">
        <f t="shared" ca="1" si="250"/>
        <v/>
      </c>
      <c r="AP498" s="106" t="str">
        <f t="shared" ca="1" si="251"/>
        <v/>
      </c>
      <c r="AR498" t="str">
        <f t="shared" si="237"/>
        <v>20174</v>
      </c>
      <c r="AS498">
        <f t="shared" si="243"/>
        <v>493</v>
      </c>
      <c r="AT498">
        <f t="shared" ca="1" si="238"/>
        <v>10335</v>
      </c>
      <c r="AU498">
        <f t="shared" ca="1" si="239"/>
        <v>8573</v>
      </c>
      <c r="AV498">
        <f t="shared" ca="1" si="240"/>
        <v>0.8</v>
      </c>
      <c r="AW498">
        <f t="shared" ca="1" si="241"/>
        <v>270.60000000000002</v>
      </c>
      <c r="BC498">
        <f t="shared" si="316"/>
        <v>498</v>
      </c>
      <c r="BD498">
        <f t="shared" si="317"/>
        <v>498</v>
      </c>
      <c r="BE498">
        <f t="shared" si="318"/>
        <v>498</v>
      </c>
      <c r="BF498">
        <f t="shared" si="335"/>
        <v>498</v>
      </c>
      <c r="BG498" t="str">
        <f t="shared" si="319"/>
        <v>$H$560</v>
      </c>
      <c r="BH498">
        <f t="shared" ca="1" si="248"/>
        <v>340</v>
      </c>
      <c r="BI498" t="str">
        <f t="shared" si="320"/>
        <v>$H$492</v>
      </c>
      <c r="BJ498">
        <f t="shared" ca="1" si="249"/>
        <v>264.8</v>
      </c>
      <c r="BK498">
        <f>ROW()</f>
        <v>498</v>
      </c>
      <c r="BL498">
        <f t="shared" si="277"/>
        <v>0</v>
      </c>
      <c r="BM498" t="b">
        <f t="shared" si="321"/>
        <v>1</v>
      </c>
      <c r="BN498">
        <f t="shared" ca="1" si="236"/>
        <v>340</v>
      </c>
      <c r="BO498">
        <f t="shared" si="322"/>
        <v>270.60000000000002</v>
      </c>
    </row>
    <row r="499" spans="1:67" x14ac:dyDescent="0.25">
      <c r="A499" t="str">
        <f t="shared" si="271"/>
        <v>20175</v>
      </c>
      <c r="B499">
        <f t="shared" si="272"/>
        <v>2017</v>
      </c>
      <c r="C499">
        <f t="shared" si="273"/>
        <v>5</v>
      </c>
      <c r="D499">
        <f t="shared" si="274"/>
        <v>494</v>
      </c>
      <c r="E499" s="64">
        <v>10355</v>
      </c>
      <c r="F499" s="64">
        <v>8585</v>
      </c>
      <c r="G499" s="2">
        <v>0.8</v>
      </c>
      <c r="H499" s="274">
        <v>271.7</v>
      </c>
      <c r="J499" s="32">
        <f t="shared" si="278"/>
        <v>1.0019351717464926</v>
      </c>
      <c r="K499" s="32">
        <f t="shared" si="279"/>
        <v>1.0013997433803803</v>
      </c>
      <c r="L499" s="104">
        <v>0.35</v>
      </c>
      <c r="M499" s="104">
        <v>1.1100000000000001</v>
      </c>
      <c r="N499" s="104">
        <v>1.59</v>
      </c>
      <c r="P499" s="104">
        <v>-2.6</v>
      </c>
      <c r="Q499" s="104">
        <v>-1.99</v>
      </c>
      <c r="R499" s="104">
        <v>-1.74</v>
      </c>
      <c r="T499" s="104">
        <v>-3.3</v>
      </c>
      <c r="U499" s="104">
        <v>-2.11</v>
      </c>
      <c r="V499" s="104">
        <v>-1.76</v>
      </c>
      <c r="X499" s="104">
        <f t="shared" ref="X499:X500" si="348">(P499+T499)/2</f>
        <v>-2.95</v>
      </c>
      <c r="Y499" s="104">
        <f t="shared" ref="Y499:Y500" si="349">(Q499+U499)/2</f>
        <v>-2.0499999999999998</v>
      </c>
      <c r="Z499" s="104">
        <f t="shared" ref="Z499:Z500" si="350">(R499+V499)/2</f>
        <v>-1.75</v>
      </c>
      <c r="AB499" s="104">
        <f t="shared" ref="AB499:AB500" si="351">L499-X499</f>
        <v>3.3000000000000003</v>
      </c>
      <c r="AC499" s="104">
        <f t="shared" ref="AC499:AC500" si="352">M499-Y499</f>
        <v>3.16</v>
      </c>
      <c r="AD499" s="104">
        <f t="shared" ref="AD499:AD500" si="353">N499-Z499</f>
        <v>3.34</v>
      </c>
      <c r="AF499" s="63">
        <f t="shared" ref="AF499:AF500" si="354">(AB499+1.5)/100</f>
        <v>4.8000000000000008E-2</v>
      </c>
      <c r="AG499" s="63">
        <f t="shared" ref="AG499:AG500" si="355">(AC499+1.5)/100</f>
        <v>4.6600000000000003E-2</v>
      </c>
      <c r="AH499" s="63">
        <f t="shared" ref="AH499:AH500" si="356">(AD499+1.5)/100</f>
        <v>4.8399999999999999E-2</v>
      </c>
      <c r="AJ499" s="63">
        <f t="shared" ref="AJ499:AJ500" si="357">(1+AF499)^(1/12)-1</f>
        <v>3.914607630530309E-3</v>
      </c>
      <c r="AK499" s="63">
        <f t="shared" ref="AK499:AK500" si="358">(1+AG499)^(1/12)-1</f>
        <v>3.8027802029136915E-3</v>
      </c>
      <c r="AL499" s="63">
        <f t="shared" ref="AL499:AL500" si="359">(1+AH499)^(1/12)-1</f>
        <v>3.9465331721730834E-3</v>
      </c>
      <c r="AN499" s="106" t="str">
        <f t="shared" ca="1" si="250"/>
        <v/>
      </c>
      <c r="AP499" s="106" t="str">
        <f t="shared" ca="1" si="251"/>
        <v/>
      </c>
      <c r="AR499" t="str">
        <f t="shared" si="237"/>
        <v>20175</v>
      </c>
      <c r="AS499">
        <f t="shared" si="243"/>
        <v>494</v>
      </c>
      <c r="AT499">
        <f t="shared" ca="1" si="238"/>
        <v>10355</v>
      </c>
      <c r="AU499">
        <f t="shared" ca="1" si="239"/>
        <v>8585</v>
      </c>
      <c r="AV499">
        <f t="shared" ca="1" si="240"/>
        <v>0.8</v>
      </c>
      <c r="AW499">
        <f t="shared" ca="1" si="241"/>
        <v>271.7</v>
      </c>
      <c r="BC499">
        <f t="shared" si="316"/>
        <v>499</v>
      </c>
      <c r="BD499">
        <f t="shared" si="317"/>
        <v>499</v>
      </c>
      <c r="BE499">
        <f t="shared" si="318"/>
        <v>499</v>
      </c>
      <c r="BF499">
        <f t="shared" si="335"/>
        <v>499</v>
      </c>
      <c r="BG499" t="str">
        <f t="shared" si="319"/>
        <v>$H$560</v>
      </c>
      <c r="BH499">
        <f t="shared" ca="1" si="248"/>
        <v>340</v>
      </c>
      <c r="BI499" t="str">
        <f t="shared" si="320"/>
        <v>$H$493</v>
      </c>
      <c r="BJ499">
        <f t="shared" ca="1" si="249"/>
        <v>265.5</v>
      </c>
      <c r="BK499">
        <f>ROW()</f>
        <v>499</v>
      </c>
      <c r="BL499">
        <f t="shared" si="277"/>
        <v>0</v>
      </c>
      <c r="BM499" t="b">
        <f t="shared" si="321"/>
        <v>1</v>
      </c>
      <c r="BN499">
        <f t="shared" ca="1" si="236"/>
        <v>340</v>
      </c>
      <c r="BO499">
        <f t="shared" si="322"/>
        <v>271.7</v>
      </c>
    </row>
    <row r="500" spans="1:67" x14ac:dyDescent="0.25">
      <c r="A500" t="str">
        <f t="shared" si="271"/>
        <v>20176</v>
      </c>
      <c r="B500">
        <f t="shared" si="272"/>
        <v>2017</v>
      </c>
      <c r="C500">
        <f t="shared" si="273"/>
        <v>6</v>
      </c>
      <c r="D500">
        <f t="shared" si="274"/>
        <v>495</v>
      </c>
      <c r="E500" s="64">
        <v>10396</v>
      </c>
      <c r="F500" s="64">
        <v>8595.89</v>
      </c>
      <c r="G500" s="2">
        <v>0.8</v>
      </c>
      <c r="H500" s="274">
        <v>272.3</v>
      </c>
      <c r="J500" s="32">
        <f t="shared" si="278"/>
        <v>1.0039594398841138</v>
      </c>
      <c r="K500" s="32">
        <f t="shared" si="279"/>
        <v>1.0012684915550378</v>
      </c>
      <c r="L500" s="104">
        <v>0.36</v>
      </c>
      <c r="M500" s="104">
        <v>1.0900000000000001</v>
      </c>
      <c r="N500" s="104">
        <v>1.56</v>
      </c>
      <c r="P500" s="104">
        <v>-2.4300000000000002</v>
      </c>
      <c r="Q500" s="104">
        <v>-1.94</v>
      </c>
      <c r="R500" s="104">
        <v>-1.68</v>
      </c>
      <c r="T500" s="104">
        <v>-3.17</v>
      </c>
      <c r="U500" s="104">
        <v>-2.06</v>
      </c>
      <c r="V500" s="104">
        <v>-1.7</v>
      </c>
      <c r="X500" s="104">
        <f t="shared" si="348"/>
        <v>-2.8</v>
      </c>
      <c r="Y500" s="104">
        <f t="shared" si="349"/>
        <v>-2</v>
      </c>
      <c r="Z500" s="104">
        <f t="shared" si="350"/>
        <v>-1.69</v>
      </c>
      <c r="AB500" s="104">
        <f t="shared" si="351"/>
        <v>3.1599999999999997</v>
      </c>
      <c r="AC500" s="104">
        <f t="shared" si="352"/>
        <v>3.09</v>
      </c>
      <c r="AD500" s="104">
        <f t="shared" si="353"/>
        <v>3.25</v>
      </c>
      <c r="AF500" s="63">
        <f t="shared" si="354"/>
        <v>4.6600000000000003E-2</v>
      </c>
      <c r="AG500" s="63">
        <f t="shared" si="355"/>
        <v>4.5899999999999996E-2</v>
      </c>
      <c r="AH500" s="63">
        <f t="shared" si="356"/>
        <v>4.7500000000000001E-2</v>
      </c>
      <c r="AJ500" s="63">
        <f t="shared" si="357"/>
        <v>3.8027802029136915E-3</v>
      </c>
      <c r="AK500" s="63">
        <f t="shared" si="358"/>
        <v>3.7468150587982585E-3</v>
      </c>
      <c r="AL500" s="63">
        <f t="shared" si="359"/>
        <v>3.8746849921291737E-3</v>
      </c>
      <c r="AN500" s="106" t="str">
        <f t="shared" ca="1" si="250"/>
        <v/>
      </c>
      <c r="AP500" s="106" t="str">
        <f t="shared" ca="1" si="251"/>
        <v/>
      </c>
      <c r="AR500" t="str">
        <f t="shared" si="237"/>
        <v>20176</v>
      </c>
      <c r="AS500">
        <f t="shared" si="243"/>
        <v>495</v>
      </c>
      <c r="AT500">
        <f t="shared" ca="1" si="238"/>
        <v>10396</v>
      </c>
      <c r="AU500">
        <f t="shared" ca="1" si="239"/>
        <v>8596</v>
      </c>
      <c r="AV500">
        <f t="shared" ca="1" si="240"/>
        <v>0.8</v>
      </c>
      <c r="AW500">
        <f t="shared" ca="1" si="241"/>
        <v>272.3</v>
      </c>
      <c r="BC500">
        <f t="shared" si="316"/>
        <v>500</v>
      </c>
      <c r="BD500">
        <f t="shared" si="317"/>
        <v>500</v>
      </c>
      <c r="BE500">
        <f t="shared" si="318"/>
        <v>500</v>
      </c>
      <c r="BF500">
        <f t="shared" si="335"/>
        <v>500</v>
      </c>
      <c r="BG500" t="str">
        <f t="shared" si="319"/>
        <v>$H$560</v>
      </c>
      <c r="BH500">
        <f t="shared" ca="1" si="248"/>
        <v>340</v>
      </c>
      <c r="BI500" t="str">
        <f t="shared" si="320"/>
        <v>$H$494</v>
      </c>
      <c r="BJ500">
        <f t="shared" ca="1" si="249"/>
        <v>267.10000000000002</v>
      </c>
      <c r="BK500">
        <f>ROW()</f>
        <v>500</v>
      </c>
      <c r="BL500">
        <f t="shared" si="277"/>
        <v>0</v>
      </c>
      <c r="BM500" t="b">
        <f t="shared" si="321"/>
        <v>1</v>
      </c>
      <c r="BN500">
        <f t="shared" ca="1" si="236"/>
        <v>340</v>
      </c>
      <c r="BO500">
        <f t="shared" si="322"/>
        <v>272.3</v>
      </c>
    </row>
    <row r="501" spans="1:67" x14ac:dyDescent="0.25">
      <c r="A501" t="str">
        <f t="shared" si="271"/>
        <v>20177</v>
      </c>
      <c r="B501">
        <f t="shared" si="272"/>
        <v>2017</v>
      </c>
      <c r="C501">
        <f t="shared" si="273"/>
        <v>7</v>
      </c>
      <c r="D501">
        <f t="shared" si="274"/>
        <v>496</v>
      </c>
      <c r="E501" s="64">
        <v>10396</v>
      </c>
      <c r="F501" s="64">
        <v>8607</v>
      </c>
      <c r="G501" s="2">
        <v>0.8</v>
      </c>
      <c r="H501" s="63">
        <v>272.89999999999998</v>
      </c>
      <c r="J501" s="32">
        <f t="shared" ref="J501:J559" si="360">E501/E500</f>
        <v>1</v>
      </c>
      <c r="K501" s="32">
        <f t="shared" si="279"/>
        <v>1.0012924781494412</v>
      </c>
      <c r="L501" s="104">
        <v>0.6</v>
      </c>
      <c r="M501" s="104">
        <v>1.3</v>
      </c>
      <c r="N501" s="104">
        <v>1.73</v>
      </c>
      <c r="P501" s="104">
        <v>-2.19</v>
      </c>
      <c r="Q501" s="104">
        <v>-1.78</v>
      </c>
      <c r="R501" s="104">
        <v>-1.53</v>
      </c>
      <c r="T501" s="104">
        <v>-2.95</v>
      </c>
      <c r="U501" s="104">
        <v>-1.9</v>
      </c>
      <c r="V501" s="104">
        <v>-1.55</v>
      </c>
      <c r="X501" s="104">
        <f t="shared" ref="X501" si="361">(P501+T501)/2</f>
        <v>-2.5700000000000003</v>
      </c>
      <c r="Y501" s="104">
        <f t="shared" ref="Y501" si="362">(Q501+U501)/2</f>
        <v>-1.8399999999999999</v>
      </c>
      <c r="Z501" s="104">
        <f t="shared" ref="Z501" si="363">(R501+V501)/2</f>
        <v>-1.54</v>
      </c>
      <c r="AB501" s="104">
        <f t="shared" ref="AB501" si="364">L501-X501</f>
        <v>3.1700000000000004</v>
      </c>
      <c r="AC501" s="104">
        <f t="shared" ref="AC501" si="365">M501-Y501</f>
        <v>3.1399999999999997</v>
      </c>
      <c r="AD501" s="104">
        <f t="shared" ref="AD501" si="366">N501-Z501</f>
        <v>3.27</v>
      </c>
      <c r="AF501" s="63">
        <f t="shared" ref="AF501" si="367">(AB501+1.5)/100</f>
        <v>4.6699999999999998E-2</v>
      </c>
      <c r="AG501" s="63">
        <f t="shared" ref="AG501" si="368">(AC501+1.5)/100</f>
        <v>4.6399999999999997E-2</v>
      </c>
      <c r="AH501" s="63">
        <f t="shared" ref="AH501" si="369">(AD501+1.5)/100</f>
        <v>4.7699999999999992E-2</v>
      </c>
      <c r="AJ501" s="63">
        <f t="shared" ref="AJ501" si="370">(1+AF501)^(1/12)-1</f>
        <v>3.8107724223526152E-3</v>
      </c>
      <c r="AK501" s="63">
        <f t="shared" ref="AK501" si="371">(1+AG501)^(1/12)-1</f>
        <v>3.7867936638156241E-3</v>
      </c>
      <c r="AL501" s="63">
        <f t="shared" ref="AL501" si="372">(1+AH501)^(1/12)-1</f>
        <v>3.8906561432301423E-3</v>
      </c>
      <c r="AN501" s="106" t="str">
        <f t="shared" ca="1" si="250"/>
        <v/>
      </c>
      <c r="AP501" s="106" t="str">
        <f t="shared" ca="1" si="251"/>
        <v/>
      </c>
      <c r="AR501" t="str">
        <f t="shared" si="237"/>
        <v>20177</v>
      </c>
      <c r="AS501">
        <f t="shared" si="243"/>
        <v>496</v>
      </c>
      <c r="AT501">
        <f t="shared" ca="1" si="238"/>
        <v>10396</v>
      </c>
      <c r="AU501">
        <f t="shared" ca="1" si="239"/>
        <v>8607</v>
      </c>
      <c r="AV501">
        <f t="shared" ca="1" si="240"/>
        <v>0.8</v>
      </c>
      <c r="AW501">
        <f t="shared" ca="1" si="241"/>
        <v>272.89999999999998</v>
      </c>
      <c r="BC501">
        <f t="shared" si="316"/>
        <v>501</v>
      </c>
      <c r="BD501">
        <f t="shared" si="317"/>
        <v>501</v>
      </c>
      <c r="BE501">
        <f t="shared" si="318"/>
        <v>501</v>
      </c>
      <c r="BF501">
        <f t="shared" si="335"/>
        <v>501</v>
      </c>
      <c r="BG501" t="str">
        <f t="shared" si="319"/>
        <v>$H$560</v>
      </c>
      <c r="BH501">
        <f t="shared" ca="1" si="248"/>
        <v>340</v>
      </c>
      <c r="BI501" t="str">
        <f t="shared" si="320"/>
        <v>$H$495</v>
      </c>
      <c r="BJ501">
        <f t="shared" ca="1" si="249"/>
        <v>265.5</v>
      </c>
      <c r="BK501">
        <f>ROW()</f>
        <v>501</v>
      </c>
      <c r="BL501">
        <f t="shared" si="277"/>
        <v>0</v>
      </c>
      <c r="BM501" t="b">
        <f t="shared" si="321"/>
        <v>1</v>
      </c>
      <c r="BN501">
        <f t="shared" ca="1" si="236"/>
        <v>340</v>
      </c>
      <c r="BO501">
        <f t="shared" si="322"/>
        <v>272.89999999999998</v>
      </c>
    </row>
    <row r="502" spans="1:67" x14ac:dyDescent="0.25">
      <c r="A502" t="str">
        <f t="shared" si="271"/>
        <v>20178</v>
      </c>
      <c r="B502">
        <f t="shared" si="272"/>
        <v>2017</v>
      </c>
      <c r="C502">
        <f t="shared" si="273"/>
        <v>8</v>
      </c>
      <c r="D502">
        <f t="shared" si="274"/>
        <v>497</v>
      </c>
      <c r="E502" s="64">
        <v>10438</v>
      </c>
      <c r="F502" s="64">
        <v>8619</v>
      </c>
      <c r="G502" s="2">
        <v>0.8</v>
      </c>
      <c r="H502" s="63">
        <v>274.7</v>
      </c>
      <c r="J502" s="32">
        <f t="shared" si="360"/>
        <v>1.0040400153905349</v>
      </c>
      <c r="K502" s="32">
        <f t="shared" si="279"/>
        <v>1.0013942140118508</v>
      </c>
      <c r="L502" s="104">
        <v>0.5</v>
      </c>
      <c r="M502" s="104">
        <v>1.23</v>
      </c>
      <c r="N502" s="104">
        <v>1.68</v>
      </c>
      <c r="P502" s="104">
        <v>-2.2400000000000002</v>
      </c>
      <c r="Q502" s="104">
        <v>-1.76</v>
      </c>
      <c r="R502" s="104">
        <v>-1.5</v>
      </c>
      <c r="T502" s="104">
        <v>-3.04</v>
      </c>
      <c r="U502" s="104">
        <v>-1.89</v>
      </c>
      <c r="V502" s="104">
        <v>-1.51</v>
      </c>
      <c r="X502" s="104">
        <f t="shared" ref="X502" si="373">(P502+T502)/2</f>
        <v>-2.64</v>
      </c>
      <c r="Y502" s="104">
        <f t="shared" ref="Y502" si="374">(Q502+U502)/2</f>
        <v>-1.825</v>
      </c>
      <c r="Z502" s="104">
        <f t="shared" ref="Z502" si="375">(R502+V502)/2</f>
        <v>-1.5049999999999999</v>
      </c>
      <c r="AB502" s="104">
        <f t="shared" ref="AB502" si="376">L502-X502</f>
        <v>3.14</v>
      </c>
      <c r="AC502" s="104">
        <f t="shared" ref="AC502" si="377">M502-Y502</f>
        <v>3.0549999999999997</v>
      </c>
      <c r="AD502" s="104">
        <f t="shared" ref="AD502" si="378">N502-Z502</f>
        <v>3.1849999999999996</v>
      </c>
      <c r="AF502" s="63">
        <f t="shared" ref="AF502" si="379">(AB502+1.5)/100</f>
        <v>4.6400000000000004E-2</v>
      </c>
      <c r="AG502" s="63">
        <f t="shared" ref="AG502" si="380">(AC502+1.5)/100</f>
        <v>4.555E-2</v>
      </c>
      <c r="AH502" s="63">
        <f t="shared" ref="AH502" si="381">(AD502+1.5)/100</f>
        <v>4.6849999999999996E-2</v>
      </c>
      <c r="AJ502" s="63">
        <f t="shared" ref="AJ502" si="382">(1+AF502)^(1/12)-1</f>
        <v>3.7867936638156241E-3</v>
      </c>
      <c r="AK502" s="63">
        <f t="shared" ref="AK502" si="383">(1+AG502)^(1/12)-1</f>
        <v>3.7188196099211535E-3</v>
      </c>
      <c r="AL502" s="63">
        <f t="shared" ref="AL502" si="384">(1+AH502)^(1/12)-1</f>
        <v>3.8227594392334918E-3</v>
      </c>
      <c r="AN502" s="106" t="str">
        <f t="shared" ca="1" si="250"/>
        <v/>
      </c>
      <c r="AP502" s="106" t="str">
        <f t="shared" ca="1" si="251"/>
        <v/>
      </c>
      <c r="AR502" t="str">
        <f t="shared" si="237"/>
        <v>20178</v>
      </c>
      <c r="AS502">
        <f t="shared" si="243"/>
        <v>497</v>
      </c>
      <c r="AT502">
        <f t="shared" ca="1" si="238"/>
        <v>10438</v>
      </c>
      <c r="AU502">
        <f t="shared" ca="1" si="239"/>
        <v>8619</v>
      </c>
      <c r="AV502">
        <f t="shared" ca="1" si="240"/>
        <v>0.8</v>
      </c>
      <c r="AW502">
        <f t="shared" ca="1" si="241"/>
        <v>274.7</v>
      </c>
      <c r="BC502">
        <f t="shared" si="316"/>
        <v>502</v>
      </c>
      <c r="BD502">
        <f t="shared" si="317"/>
        <v>502</v>
      </c>
      <c r="BE502">
        <f t="shared" si="318"/>
        <v>502</v>
      </c>
      <c r="BF502">
        <f t="shared" si="335"/>
        <v>502</v>
      </c>
      <c r="BG502" t="str">
        <f t="shared" si="319"/>
        <v>$H$560</v>
      </c>
      <c r="BH502">
        <f t="shared" ca="1" si="248"/>
        <v>340</v>
      </c>
      <c r="BI502" t="str">
        <f t="shared" si="320"/>
        <v>$H$496</v>
      </c>
      <c r="BJ502">
        <f t="shared" ca="1" si="249"/>
        <v>268.39999999999998</v>
      </c>
      <c r="BK502">
        <f>ROW()</f>
        <v>502</v>
      </c>
      <c r="BL502">
        <f t="shared" si="277"/>
        <v>0</v>
      </c>
      <c r="BM502" t="b">
        <f t="shared" si="321"/>
        <v>1</v>
      </c>
      <c r="BN502">
        <f t="shared" ca="1" si="236"/>
        <v>340</v>
      </c>
      <c r="BO502">
        <f t="shared" si="322"/>
        <v>274.7</v>
      </c>
    </row>
    <row r="503" spans="1:67" x14ac:dyDescent="0.25">
      <c r="A503" t="str">
        <f t="shared" si="271"/>
        <v>20179</v>
      </c>
      <c r="B503">
        <f t="shared" si="272"/>
        <v>2017</v>
      </c>
      <c r="C503">
        <f t="shared" si="273"/>
        <v>9</v>
      </c>
      <c r="D503">
        <f t="shared" si="274"/>
        <v>498</v>
      </c>
      <c r="E503" s="64">
        <v>10479</v>
      </c>
      <c r="F503" s="64">
        <v>8630.33</v>
      </c>
      <c r="G503" s="2">
        <v>0.8</v>
      </c>
      <c r="H503" s="63">
        <v>275.10000000000002</v>
      </c>
      <c r="J503" s="32">
        <f t="shared" si="360"/>
        <v>1.0039279555470397</v>
      </c>
      <c r="K503" s="32">
        <f t="shared" si="279"/>
        <v>1.0013145376493793</v>
      </c>
      <c r="L503" s="104">
        <v>0.38</v>
      </c>
      <c r="M503" s="104">
        <v>1.1000000000000001</v>
      </c>
      <c r="N503" s="104">
        <v>1.56</v>
      </c>
      <c r="P503" s="104">
        <v>-2.38</v>
      </c>
      <c r="Q503" s="104">
        <v>-1.97</v>
      </c>
      <c r="R503" s="104">
        <v>-1.65</v>
      </c>
      <c r="T503" s="104">
        <v>-3.2</v>
      </c>
      <c r="U503" s="104">
        <v>-2.09</v>
      </c>
      <c r="V503" s="104">
        <v>-1.67</v>
      </c>
      <c r="X503" s="104">
        <f t="shared" ref="X503" si="385">(P503+T503)/2</f>
        <v>-2.79</v>
      </c>
      <c r="Y503" s="104">
        <f t="shared" ref="Y503" si="386">(Q503+U503)/2</f>
        <v>-2.0299999999999998</v>
      </c>
      <c r="Z503" s="104">
        <f t="shared" ref="Z503" si="387">(R503+V503)/2</f>
        <v>-1.66</v>
      </c>
      <c r="AB503" s="104">
        <f t="shared" ref="AB503" si="388">L503-X503</f>
        <v>3.17</v>
      </c>
      <c r="AC503" s="104">
        <f t="shared" ref="AC503" si="389">M503-Y503</f>
        <v>3.13</v>
      </c>
      <c r="AD503" s="104">
        <f t="shared" ref="AD503" si="390">N503-Z503</f>
        <v>3.2199999999999998</v>
      </c>
      <c r="AF503" s="63">
        <f t="shared" ref="AF503" si="391">(AB503+1.5)/100</f>
        <v>4.6699999999999998E-2</v>
      </c>
      <c r="AG503" s="63">
        <f t="shared" ref="AG503" si="392">(AC503+1.5)/100</f>
        <v>4.6300000000000001E-2</v>
      </c>
      <c r="AH503" s="63">
        <f t="shared" ref="AH503" si="393">(AD503+1.5)/100</f>
        <v>4.7199999999999999E-2</v>
      </c>
      <c r="AJ503" s="63">
        <f t="shared" ref="AJ503" si="394">(1+AF503)^(1/12)-1</f>
        <v>3.8107724223526152E-3</v>
      </c>
      <c r="AK503" s="63">
        <f t="shared" ref="AK503" si="395">(1+AG503)^(1/12)-1</f>
        <v>3.7787993439000189E-3</v>
      </c>
      <c r="AL503" s="63">
        <f t="shared" ref="AL503" si="396">(1+AH503)^(1/12)-1</f>
        <v>3.8507230235700352E-3</v>
      </c>
      <c r="AN503" s="106" t="str">
        <f t="shared" ca="1" si="250"/>
        <v/>
      </c>
      <c r="AP503" s="106" t="str">
        <f t="shared" ca="1" si="251"/>
        <v/>
      </c>
      <c r="AR503" t="str">
        <f t="shared" si="237"/>
        <v>20179</v>
      </c>
      <c r="AS503">
        <f t="shared" si="243"/>
        <v>498</v>
      </c>
      <c r="AT503">
        <f t="shared" ca="1" si="238"/>
        <v>10479</v>
      </c>
      <c r="AU503">
        <f t="shared" ca="1" si="239"/>
        <v>8630</v>
      </c>
      <c r="AV503">
        <f t="shared" ca="1" si="240"/>
        <v>0.8</v>
      </c>
      <c r="AW503">
        <f t="shared" ca="1" si="241"/>
        <v>275.10000000000002</v>
      </c>
      <c r="BC503">
        <f t="shared" si="316"/>
        <v>503</v>
      </c>
      <c r="BD503">
        <f t="shared" si="317"/>
        <v>503</v>
      </c>
      <c r="BE503">
        <f t="shared" si="318"/>
        <v>503</v>
      </c>
      <c r="BF503">
        <f t="shared" si="335"/>
        <v>503</v>
      </c>
      <c r="BG503" t="str">
        <f t="shared" si="319"/>
        <v>$H$560</v>
      </c>
      <c r="BH503">
        <f t="shared" ca="1" si="248"/>
        <v>340</v>
      </c>
      <c r="BI503" t="str">
        <f t="shared" si="320"/>
        <v>$H$497</v>
      </c>
      <c r="BJ503">
        <f t="shared" ca="1" si="249"/>
        <v>269.3</v>
      </c>
      <c r="BK503">
        <f>ROW()</f>
        <v>503</v>
      </c>
      <c r="BL503">
        <f t="shared" si="277"/>
        <v>0</v>
      </c>
      <c r="BM503" t="b">
        <f t="shared" si="321"/>
        <v>1</v>
      </c>
      <c r="BN503">
        <f t="shared" ca="1" si="236"/>
        <v>340</v>
      </c>
      <c r="BO503">
        <f t="shared" si="322"/>
        <v>275.10000000000002</v>
      </c>
    </row>
    <row r="504" spans="1:67" x14ac:dyDescent="0.25">
      <c r="A504" t="str">
        <f t="shared" si="271"/>
        <v>201710</v>
      </c>
      <c r="B504">
        <f t="shared" si="272"/>
        <v>2017</v>
      </c>
      <c r="C504">
        <f t="shared" si="273"/>
        <v>10</v>
      </c>
      <c r="D504">
        <f t="shared" si="274"/>
        <v>499</v>
      </c>
      <c r="E504" s="275">
        <v>10499</v>
      </c>
      <c r="F504" s="64">
        <v>8641.9599999999991</v>
      </c>
      <c r="G504" s="2">
        <v>0.8</v>
      </c>
      <c r="H504" s="63">
        <v>275.3</v>
      </c>
      <c r="J504" s="32">
        <f t="shared" si="360"/>
        <v>1.0019085790628877</v>
      </c>
      <c r="K504" s="32">
        <f t="shared" si="279"/>
        <v>1.0013475730360253</v>
      </c>
      <c r="L504" s="104">
        <v>0.74</v>
      </c>
      <c r="M504" s="104">
        <v>1.4</v>
      </c>
      <c r="N504" s="104">
        <v>1.8</v>
      </c>
      <c r="P504" s="104">
        <v>-1.94</v>
      </c>
      <c r="Q504" s="104">
        <v>-1.7</v>
      </c>
      <c r="R504" s="104">
        <v>-1.51</v>
      </c>
      <c r="T504" s="104">
        <v>-2.81</v>
      </c>
      <c r="U504" s="104">
        <v>-1.82</v>
      </c>
      <c r="V504" s="104">
        <v>-1.52</v>
      </c>
      <c r="X504" s="104">
        <f t="shared" ref="X504" si="397">(P504+T504)/2</f>
        <v>-2.375</v>
      </c>
      <c r="Y504" s="104">
        <f t="shared" ref="Y504" si="398">(Q504+U504)/2</f>
        <v>-1.76</v>
      </c>
      <c r="Z504" s="104">
        <f t="shared" ref="Z504" si="399">(R504+V504)/2</f>
        <v>-1.5150000000000001</v>
      </c>
      <c r="AB504" s="104">
        <f t="shared" ref="AB504" si="400">L504-X504</f>
        <v>3.1150000000000002</v>
      </c>
      <c r="AC504" s="104">
        <f t="shared" ref="AC504" si="401">M504-Y504</f>
        <v>3.16</v>
      </c>
      <c r="AD504" s="104">
        <f t="shared" ref="AD504" si="402">N504-Z504</f>
        <v>3.3150000000000004</v>
      </c>
      <c r="AF504" s="63">
        <f t="shared" ref="AF504" si="403">(AB504+1.5)/100</f>
        <v>4.6150000000000004E-2</v>
      </c>
      <c r="AG504" s="63">
        <f t="shared" ref="AG504" si="404">(AC504+1.5)/100</f>
        <v>4.6600000000000003E-2</v>
      </c>
      <c r="AH504" s="63">
        <f t="shared" ref="AH504" si="405">(AD504+1.5)/100</f>
        <v>4.8150000000000005E-2</v>
      </c>
      <c r="AJ504" s="63">
        <f t="shared" ref="AJ504" si="406">(1+AF504)^(1/12)-1</f>
        <v>3.766806550707047E-3</v>
      </c>
      <c r="AK504" s="63">
        <f t="shared" ref="AK504" si="407">(1+AG504)^(1/12)-1</f>
        <v>3.8027802029136915E-3</v>
      </c>
      <c r="AL504" s="63">
        <f t="shared" ref="AL504" si="408">(1+AH504)^(1/12)-1</f>
        <v>3.9265810174065052E-3</v>
      </c>
      <c r="AN504" s="106" t="str">
        <f t="shared" ca="1" si="250"/>
        <v/>
      </c>
      <c r="AP504" s="106" t="str">
        <f t="shared" ca="1" si="251"/>
        <v/>
      </c>
      <c r="AR504" t="str">
        <f t="shared" si="237"/>
        <v>201710</v>
      </c>
      <c r="AS504">
        <f t="shared" si="243"/>
        <v>499</v>
      </c>
      <c r="AT504">
        <f t="shared" ca="1" si="238"/>
        <v>10499</v>
      </c>
      <c r="AU504">
        <f t="shared" ca="1" si="239"/>
        <v>8642</v>
      </c>
      <c r="AV504">
        <f t="shared" ca="1" si="240"/>
        <v>0.8</v>
      </c>
      <c r="AW504">
        <f t="shared" ca="1" si="241"/>
        <v>275.3</v>
      </c>
      <c r="BC504">
        <f t="shared" si="316"/>
        <v>504</v>
      </c>
      <c r="BD504">
        <f t="shared" si="317"/>
        <v>504</v>
      </c>
      <c r="BE504">
        <f t="shared" si="318"/>
        <v>504</v>
      </c>
      <c r="BF504">
        <f t="shared" si="335"/>
        <v>504</v>
      </c>
      <c r="BG504" t="str">
        <f t="shared" si="319"/>
        <v>$H$560</v>
      </c>
      <c r="BH504">
        <f t="shared" ca="1" si="248"/>
        <v>340</v>
      </c>
      <c r="BI504" t="str">
        <f t="shared" si="320"/>
        <v>$H$498</v>
      </c>
      <c r="BJ504">
        <f t="shared" ca="1" si="249"/>
        <v>270.60000000000002</v>
      </c>
      <c r="BK504">
        <f>ROW()</f>
        <v>504</v>
      </c>
      <c r="BL504">
        <f t="shared" si="277"/>
        <v>0</v>
      </c>
      <c r="BM504" t="b">
        <f t="shared" si="321"/>
        <v>1</v>
      </c>
      <c r="BN504">
        <f t="shared" ca="1" si="236"/>
        <v>340</v>
      </c>
      <c r="BO504">
        <f t="shared" si="322"/>
        <v>275.3</v>
      </c>
    </row>
    <row r="505" spans="1:67" x14ac:dyDescent="0.25">
      <c r="A505" t="str">
        <f t="shared" si="271"/>
        <v>201711</v>
      </c>
      <c r="B505">
        <f t="shared" si="272"/>
        <v>2017</v>
      </c>
      <c r="C505">
        <f t="shared" si="273"/>
        <v>11</v>
      </c>
      <c r="D505">
        <f t="shared" si="274"/>
        <v>500</v>
      </c>
      <c r="E505" s="64">
        <v>10520</v>
      </c>
      <c r="F505" s="64">
        <v>8655.3346611130146</v>
      </c>
      <c r="G505" s="2">
        <v>0.8</v>
      </c>
      <c r="H505" s="63">
        <v>275.8</v>
      </c>
      <c r="J505" s="32">
        <f t="shared" si="360"/>
        <v>1.0020001904943328</v>
      </c>
      <c r="K505" s="32">
        <f t="shared" si="279"/>
        <v>1.0015476420989007</v>
      </c>
      <c r="L505" s="104">
        <v>0.76</v>
      </c>
      <c r="M505" s="104">
        <v>1.4</v>
      </c>
      <c r="N505" s="104">
        <v>1.79</v>
      </c>
      <c r="P505" s="104">
        <v>-1.94</v>
      </c>
      <c r="Q505" s="104">
        <v>-1.72</v>
      </c>
      <c r="R505" s="104">
        <v>-1.53</v>
      </c>
      <c r="T505" s="104">
        <v>-2.84</v>
      </c>
      <c r="U505" s="104">
        <v>-1.85</v>
      </c>
      <c r="V505" s="104">
        <v>-1.54</v>
      </c>
      <c r="X505" s="104">
        <f t="shared" ref="X505" si="409">(P505+T505)/2</f>
        <v>-2.3899999999999997</v>
      </c>
      <c r="Y505" s="104">
        <f t="shared" ref="Y505" si="410">(Q505+U505)/2</f>
        <v>-1.7850000000000001</v>
      </c>
      <c r="Z505" s="104">
        <f t="shared" ref="Z505" si="411">(R505+V505)/2</f>
        <v>-1.5350000000000001</v>
      </c>
      <c r="AB505" s="104">
        <f t="shared" ref="AB505" si="412">L505-X505</f>
        <v>3.1499999999999995</v>
      </c>
      <c r="AC505" s="104">
        <f t="shared" ref="AC505" si="413">M505-Y505</f>
        <v>3.1850000000000001</v>
      </c>
      <c r="AD505" s="104">
        <f t="shared" ref="AD505" si="414">N505-Z505</f>
        <v>3.3250000000000002</v>
      </c>
      <c r="AF505" s="63">
        <f t="shared" ref="AF505" si="415">(AB505+1.5)/100</f>
        <v>4.6499999999999993E-2</v>
      </c>
      <c r="AG505" s="63">
        <f t="shared" ref="AG505" si="416">(AC505+1.5)/100</f>
        <v>4.6850000000000003E-2</v>
      </c>
      <c r="AH505" s="63">
        <f t="shared" ref="AH505" si="417">(AD505+1.5)/100</f>
        <v>4.8250000000000001E-2</v>
      </c>
      <c r="AJ505" s="63">
        <f t="shared" ref="AJ505" si="418">(1+AF505)^(1/12)-1</f>
        <v>3.7947872834442897E-3</v>
      </c>
      <c r="AK505" s="63">
        <f t="shared" ref="AK505" si="419">(1+AG505)^(1/12)-1</f>
        <v>3.8227594392334918E-3</v>
      </c>
      <c r="AL505" s="63">
        <f t="shared" ref="AL505" si="420">(1+AH505)^(1/12)-1</f>
        <v>3.9345624027373738E-3</v>
      </c>
      <c r="AN505" s="106" t="str">
        <f t="shared" ca="1" si="250"/>
        <v/>
      </c>
      <c r="AP505" s="106" t="str">
        <f t="shared" ca="1" si="251"/>
        <v/>
      </c>
      <c r="AR505" t="str">
        <f t="shared" si="237"/>
        <v>201711</v>
      </c>
      <c r="AS505">
        <f t="shared" si="243"/>
        <v>500</v>
      </c>
      <c r="AT505">
        <f t="shared" ca="1" si="238"/>
        <v>10520</v>
      </c>
      <c r="AU505">
        <f t="shared" ca="1" si="239"/>
        <v>8655</v>
      </c>
      <c r="AV505">
        <f t="shared" ca="1" si="240"/>
        <v>0.8</v>
      </c>
      <c r="AW505">
        <f t="shared" ca="1" si="241"/>
        <v>275.8</v>
      </c>
      <c r="BC505">
        <f t="shared" si="316"/>
        <v>505</v>
      </c>
      <c r="BD505">
        <f t="shared" si="317"/>
        <v>505</v>
      </c>
      <c r="BE505">
        <f t="shared" si="318"/>
        <v>505</v>
      </c>
      <c r="BF505">
        <f t="shared" si="335"/>
        <v>505</v>
      </c>
      <c r="BG505" t="str">
        <f t="shared" si="319"/>
        <v>$H$560</v>
      </c>
      <c r="BH505">
        <f t="shared" ca="1" si="248"/>
        <v>340</v>
      </c>
      <c r="BI505" t="str">
        <f t="shared" si="320"/>
        <v>$H$499</v>
      </c>
      <c r="BJ505">
        <f t="shared" ca="1" si="249"/>
        <v>271.7</v>
      </c>
      <c r="BK505">
        <f>ROW()</f>
        <v>505</v>
      </c>
      <c r="BL505">
        <f t="shared" si="277"/>
        <v>0</v>
      </c>
      <c r="BM505" t="b">
        <f t="shared" si="321"/>
        <v>1</v>
      </c>
      <c r="BN505">
        <f t="shared" ca="1" si="236"/>
        <v>340</v>
      </c>
      <c r="BO505">
        <f t="shared" si="322"/>
        <v>275.8</v>
      </c>
    </row>
    <row r="506" spans="1:67" x14ac:dyDescent="0.25">
      <c r="A506" t="str">
        <f t="shared" si="271"/>
        <v>201712</v>
      </c>
      <c r="B506">
        <f t="shared" si="272"/>
        <v>2017</v>
      </c>
      <c r="C506">
        <f t="shared" si="273"/>
        <v>12</v>
      </c>
      <c r="D506">
        <f t="shared" si="274"/>
        <v>501</v>
      </c>
      <c r="E506" s="64">
        <v>10540</v>
      </c>
      <c r="F506" s="64">
        <v>8671</v>
      </c>
      <c r="G506" s="2">
        <v>0.8</v>
      </c>
      <c r="H506" s="63">
        <v>278.10000000000002</v>
      </c>
      <c r="J506" s="32">
        <f t="shared" si="360"/>
        <v>1.0019011406844107</v>
      </c>
      <c r="K506" s="32">
        <f t="shared" si="279"/>
        <v>1.0018099056247203</v>
      </c>
      <c r="L506" s="104">
        <v>0.68</v>
      </c>
      <c r="M506" s="104">
        <v>1.28</v>
      </c>
      <c r="N506" s="104">
        <v>1.66</v>
      </c>
      <c r="P506" s="104">
        <v>-2.11</v>
      </c>
      <c r="Q506" s="104">
        <v>-1.74</v>
      </c>
      <c r="R506" s="104">
        <v>-1.62</v>
      </c>
      <c r="T506" s="104">
        <v>-2.4900000000000002</v>
      </c>
      <c r="U506" s="104">
        <v>-1.85</v>
      </c>
      <c r="V506" s="104">
        <v>-1.63</v>
      </c>
      <c r="X506" s="104">
        <f t="shared" ref="X506" si="421">(P506+T506)/2</f>
        <v>-2.2999999999999998</v>
      </c>
      <c r="Y506" s="104">
        <f t="shared" ref="Y506" si="422">(Q506+U506)/2</f>
        <v>-1.7949999999999999</v>
      </c>
      <c r="Z506" s="104">
        <f t="shared" ref="Z506" si="423">(R506+V506)/2</f>
        <v>-1.625</v>
      </c>
      <c r="AB506" s="104">
        <f t="shared" ref="AB506" si="424">L506-X506</f>
        <v>2.98</v>
      </c>
      <c r="AC506" s="104">
        <f t="shared" ref="AC506" si="425">M506-Y506</f>
        <v>3.0750000000000002</v>
      </c>
      <c r="AD506" s="104">
        <f t="shared" ref="AD506" si="426">N506-Z506</f>
        <v>3.2850000000000001</v>
      </c>
      <c r="AF506" s="63">
        <f t="shared" ref="AF506" si="427">(AB506+1.5)/100</f>
        <v>4.4800000000000006E-2</v>
      </c>
      <c r="AG506" s="63">
        <f t="shared" ref="AG506" si="428">(AC506+1.5)/100</f>
        <v>4.5749999999999999E-2</v>
      </c>
      <c r="AH506" s="63">
        <f t="shared" ref="AH506" si="429">(AD506+1.5)/100</f>
        <v>4.7850000000000004E-2</v>
      </c>
      <c r="AJ506" s="63">
        <f t="shared" ref="AJ506" si="430">(1+AF506)^(1/12)-1</f>
        <v>3.6588004233741866E-3</v>
      </c>
      <c r="AK506" s="63">
        <f t="shared" ref="AK506" si="431">(1+AG506)^(1/12)-1</f>
        <v>3.7348180609941828E-3</v>
      </c>
      <c r="AL506" s="63">
        <f t="shared" ref="AL506" si="432">(1+AH506)^(1/12)-1</f>
        <v>3.9026326726150362E-3</v>
      </c>
      <c r="AN506" s="106" t="str">
        <f t="shared" ca="1" si="250"/>
        <v/>
      </c>
      <c r="AP506" s="106" t="str">
        <f t="shared" ca="1" si="251"/>
        <v/>
      </c>
      <c r="AR506" t="str">
        <f t="shared" si="237"/>
        <v>201712</v>
      </c>
      <c r="AS506">
        <f t="shared" si="243"/>
        <v>501</v>
      </c>
      <c r="AT506">
        <f t="shared" ca="1" si="238"/>
        <v>10540</v>
      </c>
      <c r="AU506">
        <f t="shared" ca="1" si="239"/>
        <v>8671</v>
      </c>
      <c r="AV506">
        <f t="shared" ca="1" si="240"/>
        <v>0.8</v>
      </c>
      <c r="AW506">
        <f t="shared" ca="1" si="241"/>
        <v>278.10000000000002</v>
      </c>
      <c r="BC506">
        <f t="shared" si="316"/>
        <v>506</v>
      </c>
      <c r="BD506">
        <f t="shared" si="317"/>
        <v>506</v>
      </c>
      <c r="BE506">
        <f t="shared" si="318"/>
        <v>506</v>
      </c>
      <c r="BF506">
        <f t="shared" si="335"/>
        <v>506</v>
      </c>
      <c r="BG506" t="str">
        <f t="shared" si="319"/>
        <v>$H$560</v>
      </c>
      <c r="BH506">
        <f t="shared" ca="1" si="248"/>
        <v>340</v>
      </c>
      <c r="BI506" t="str">
        <f t="shared" si="320"/>
        <v>$H$500</v>
      </c>
      <c r="BJ506">
        <f t="shared" ca="1" si="249"/>
        <v>272.3</v>
      </c>
      <c r="BK506">
        <f>ROW()</f>
        <v>506</v>
      </c>
      <c r="BL506">
        <f t="shared" si="277"/>
        <v>0</v>
      </c>
      <c r="BM506" t="b">
        <f t="shared" si="321"/>
        <v>1</v>
      </c>
      <c r="BN506">
        <f t="shared" ca="1" si="236"/>
        <v>340</v>
      </c>
      <c r="BO506">
        <f t="shared" si="322"/>
        <v>278.10000000000002</v>
      </c>
    </row>
    <row r="507" spans="1:67" x14ac:dyDescent="0.25">
      <c r="A507" t="str">
        <f t="shared" si="271"/>
        <v>20181</v>
      </c>
      <c r="B507">
        <f t="shared" si="272"/>
        <v>2018</v>
      </c>
      <c r="C507">
        <f t="shared" si="273"/>
        <v>1</v>
      </c>
      <c r="D507">
        <f t="shared" si="274"/>
        <v>502</v>
      </c>
      <c r="E507" s="64">
        <v>10582</v>
      </c>
      <c r="F507" s="64">
        <v>8687</v>
      </c>
      <c r="G507" s="2">
        <v>0.8</v>
      </c>
      <c r="H507" s="63">
        <v>276</v>
      </c>
      <c r="J507" s="32">
        <f t="shared" si="360"/>
        <v>1.0039848197343453</v>
      </c>
      <c r="K507" s="32">
        <f t="shared" si="279"/>
        <v>1.0018452312305386</v>
      </c>
      <c r="L507" s="276">
        <v>0.76</v>
      </c>
      <c r="M507" s="276">
        <v>1.35</v>
      </c>
      <c r="N507" s="276">
        <v>1.71</v>
      </c>
      <c r="O507" s="277"/>
      <c r="P507" s="276">
        <v>-1.98</v>
      </c>
      <c r="Q507" s="276">
        <v>-1.72</v>
      </c>
      <c r="R507" s="276">
        <v>-1.59</v>
      </c>
      <c r="S507" s="277"/>
      <c r="T507" s="276">
        <v>-2.37</v>
      </c>
      <c r="U507" s="276">
        <v>-1.82</v>
      </c>
      <c r="V507" s="276">
        <v>-1.6</v>
      </c>
      <c r="X507" s="104">
        <f t="shared" ref="X507" si="433">(P507+T507)/2</f>
        <v>-2.1749999999999998</v>
      </c>
      <c r="Y507" s="104">
        <f t="shared" ref="Y507" si="434">(Q507+U507)/2</f>
        <v>-1.77</v>
      </c>
      <c r="Z507" s="104">
        <f t="shared" ref="Z507" si="435">(R507+V507)/2</f>
        <v>-1.5950000000000002</v>
      </c>
      <c r="AB507" s="104">
        <f t="shared" ref="AB507" si="436">L507-X507</f>
        <v>2.9349999999999996</v>
      </c>
      <c r="AC507" s="104">
        <f t="shared" ref="AC507" si="437">M507-Y507</f>
        <v>3.12</v>
      </c>
      <c r="AD507" s="104">
        <f t="shared" ref="AD507" si="438">N507-Z507</f>
        <v>3.3050000000000002</v>
      </c>
      <c r="AF507" s="63">
        <f t="shared" ref="AF507" si="439">(AB507+1.5)/100</f>
        <v>4.4349999999999994E-2</v>
      </c>
      <c r="AG507" s="63">
        <f t="shared" ref="AG507" si="440">(AC507+1.5)/100</f>
        <v>4.6199999999999998E-2</v>
      </c>
      <c r="AH507" s="63">
        <f t="shared" ref="AH507" si="441">(AD507+1.5)/100</f>
        <v>4.8049999999999995E-2</v>
      </c>
      <c r="AJ507" s="63">
        <f t="shared" ref="AJ507" si="442">(1+AF507)^(1/12)-1</f>
        <v>3.6227699516298006E-3</v>
      </c>
      <c r="AK507" s="63">
        <f t="shared" ref="AK507" si="443">(1+AG507)^(1/12)-1</f>
        <v>3.7708043235686883E-3</v>
      </c>
      <c r="AL507" s="63">
        <f t="shared" ref="AL507" si="444">(1+AH507)^(1/12)-1</f>
        <v>3.9185989340275729E-3</v>
      </c>
      <c r="AN507" s="106" t="str">
        <f t="shared" ca="1" si="250"/>
        <v/>
      </c>
      <c r="AP507" s="106" t="str">
        <f t="shared" ca="1" si="251"/>
        <v/>
      </c>
      <c r="AR507" t="str">
        <f t="shared" si="237"/>
        <v>20181</v>
      </c>
      <c r="AS507">
        <f t="shared" si="243"/>
        <v>502</v>
      </c>
      <c r="AT507">
        <f t="shared" ca="1" si="238"/>
        <v>10582</v>
      </c>
      <c r="AU507">
        <f t="shared" ca="1" si="239"/>
        <v>8687</v>
      </c>
      <c r="AV507">
        <f t="shared" ca="1" si="240"/>
        <v>0.8</v>
      </c>
      <c r="AW507">
        <f t="shared" ca="1" si="241"/>
        <v>276</v>
      </c>
      <c r="BC507">
        <f t="shared" si="316"/>
        <v>507</v>
      </c>
      <c r="BD507">
        <f t="shared" si="317"/>
        <v>507</v>
      </c>
      <c r="BE507">
        <f t="shared" si="318"/>
        <v>507</v>
      </c>
      <c r="BF507">
        <f t="shared" si="335"/>
        <v>507</v>
      </c>
      <c r="BG507" t="str">
        <f t="shared" si="319"/>
        <v>$H$560</v>
      </c>
      <c r="BH507">
        <f t="shared" ca="1" si="248"/>
        <v>340</v>
      </c>
      <c r="BI507" t="str">
        <f t="shared" si="320"/>
        <v>$H$501</v>
      </c>
      <c r="BJ507">
        <f t="shared" ca="1" si="249"/>
        <v>272.89999999999998</v>
      </c>
      <c r="BK507">
        <f>ROW()</f>
        <v>507</v>
      </c>
      <c r="BL507">
        <f t="shared" si="277"/>
        <v>0</v>
      </c>
      <c r="BM507" t="b">
        <f t="shared" si="321"/>
        <v>1</v>
      </c>
      <c r="BN507">
        <f t="shared" ref="BN507:BN570" ca="1" si="445">BH507*(BH507/BJ507)^(BL507/$BJ$3)*BM507</f>
        <v>340</v>
      </c>
      <c r="BO507">
        <f t="shared" si="322"/>
        <v>276</v>
      </c>
    </row>
    <row r="508" spans="1:67" x14ac:dyDescent="0.25">
      <c r="A508" t="str">
        <f t="shared" si="271"/>
        <v>20182</v>
      </c>
      <c r="B508">
        <f t="shared" si="272"/>
        <v>2018</v>
      </c>
      <c r="C508">
        <f t="shared" si="273"/>
        <v>2</v>
      </c>
      <c r="D508">
        <f t="shared" si="274"/>
        <v>503</v>
      </c>
      <c r="E508" s="64">
        <v>10561</v>
      </c>
      <c r="F508" s="64">
        <v>8701</v>
      </c>
      <c r="G508" s="2">
        <v>0.8</v>
      </c>
      <c r="H508" s="63">
        <v>278.10000000000002</v>
      </c>
      <c r="J508" s="32">
        <f t="shared" si="360"/>
        <v>0.99801549801549805</v>
      </c>
      <c r="K508" s="32">
        <f t="shared" si="279"/>
        <v>1.0016116035455278</v>
      </c>
      <c r="L508" s="104">
        <v>1.03</v>
      </c>
      <c r="M508" s="104">
        <v>1.57</v>
      </c>
      <c r="N508" s="104">
        <v>1.86</v>
      </c>
      <c r="P508" s="104">
        <v>-1.6</v>
      </c>
      <c r="Q508" s="104">
        <v>-1.48</v>
      </c>
      <c r="R508" s="104">
        <v>-1.48</v>
      </c>
      <c r="T508" s="104">
        <v>-2</v>
      </c>
      <c r="U508" s="104">
        <v>-1.58</v>
      </c>
      <c r="V508" s="104">
        <v>-1.5</v>
      </c>
      <c r="X508" s="104">
        <f t="shared" ref="X508" si="446">(P508+T508)/2</f>
        <v>-1.8</v>
      </c>
      <c r="Y508" s="104">
        <f t="shared" ref="Y508" si="447">(Q508+U508)/2</f>
        <v>-1.53</v>
      </c>
      <c r="Z508" s="104">
        <f t="shared" ref="Z508" si="448">(R508+V508)/2</f>
        <v>-1.49</v>
      </c>
      <c r="AB508" s="104">
        <f t="shared" ref="AB508" si="449">L508-X508</f>
        <v>2.83</v>
      </c>
      <c r="AC508" s="104">
        <f t="shared" ref="AC508" si="450">M508-Y508</f>
        <v>3.1</v>
      </c>
      <c r="AD508" s="104">
        <f t="shared" ref="AD508" si="451">N508-Z508</f>
        <v>3.35</v>
      </c>
      <c r="AF508" s="63">
        <f t="shared" ref="AF508" si="452">(AB508+1.5)/100</f>
        <v>4.3299999999999998E-2</v>
      </c>
      <c r="AG508" s="63">
        <f t="shared" ref="AG508" si="453">(AC508+1.5)/100</f>
        <v>4.5999999999999999E-2</v>
      </c>
      <c r="AH508" s="63">
        <f t="shared" ref="AH508" si="454">(AD508+1.5)/100</f>
        <v>4.8499999999999995E-2</v>
      </c>
      <c r="AJ508" s="63">
        <f t="shared" ref="AJ508" si="455">(1+AF508)^(1/12)-1</f>
        <v>3.5386434752657792E-3</v>
      </c>
      <c r="AK508" s="63">
        <f t="shared" ref="AK508" si="456">(1+AG508)^(1/12)-1</f>
        <v>3.7548121811461499E-3</v>
      </c>
      <c r="AL508" s="63">
        <f t="shared" ref="AL508" si="457">(1+AH508)^(1/12)-1</f>
        <v>3.9545128129423457E-3</v>
      </c>
      <c r="AN508" s="106" t="str">
        <f t="shared" ca="1" si="250"/>
        <v/>
      </c>
      <c r="AP508" s="106" t="str">
        <f t="shared" ca="1" si="251"/>
        <v/>
      </c>
      <c r="AR508" t="str">
        <f t="shared" si="237"/>
        <v>20182</v>
      </c>
      <c r="AS508">
        <f t="shared" si="243"/>
        <v>503</v>
      </c>
      <c r="AT508">
        <f t="shared" ca="1" si="238"/>
        <v>10561</v>
      </c>
      <c r="AU508">
        <f t="shared" ca="1" si="239"/>
        <v>8701</v>
      </c>
      <c r="AV508">
        <f t="shared" ca="1" si="240"/>
        <v>0.8</v>
      </c>
      <c r="AW508">
        <f t="shared" ca="1" si="241"/>
        <v>278.10000000000002</v>
      </c>
      <c r="BC508">
        <f t="shared" si="316"/>
        <v>508</v>
      </c>
      <c r="BD508">
        <f t="shared" si="317"/>
        <v>508</v>
      </c>
      <c r="BE508">
        <f t="shared" si="318"/>
        <v>508</v>
      </c>
      <c r="BF508">
        <f t="shared" si="335"/>
        <v>508</v>
      </c>
      <c r="BG508" t="str">
        <f t="shared" si="319"/>
        <v>$H$560</v>
      </c>
      <c r="BH508">
        <f t="shared" ca="1" si="248"/>
        <v>340</v>
      </c>
      <c r="BI508" t="str">
        <f t="shared" si="320"/>
        <v>$H$502</v>
      </c>
      <c r="BJ508">
        <f t="shared" ca="1" si="249"/>
        <v>274.7</v>
      </c>
      <c r="BK508">
        <f>ROW()</f>
        <v>508</v>
      </c>
      <c r="BL508">
        <f t="shared" si="277"/>
        <v>0</v>
      </c>
      <c r="BM508" t="b">
        <f t="shared" si="321"/>
        <v>1</v>
      </c>
      <c r="BN508">
        <f t="shared" ca="1" si="445"/>
        <v>340</v>
      </c>
      <c r="BO508">
        <f t="shared" si="322"/>
        <v>278.10000000000002</v>
      </c>
    </row>
    <row r="509" spans="1:67" x14ac:dyDescent="0.25">
      <c r="A509" t="str">
        <f t="shared" si="271"/>
        <v>20183</v>
      </c>
      <c r="B509">
        <f t="shared" si="272"/>
        <v>2018</v>
      </c>
      <c r="C509">
        <f t="shared" si="273"/>
        <v>3</v>
      </c>
      <c r="D509">
        <f t="shared" si="274"/>
        <v>504</v>
      </c>
      <c r="E509" s="64">
        <v>10602</v>
      </c>
      <c r="F509" s="64">
        <v>8717</v>
      </c>
      <c r="G509" s="2">
        <v>0.8</v>
      </c>
      <c r="H509" s="63">
        <v>278.3</v>
      </c>
      <c r="J509" s="32">
        <f t="shared" si="360"/>
        <v>1.0038822081242307</v>
      </c>
      <c r="K509" s="32">
        <f t="shared" si="279"/>
        <v>1.0018388690955062</v>
      </c>
      <c r="L509" s="104">
        <v>1</v>
      </c>
      <c r="M509" s="104">
        <v>1.53</v>
      </c>
      <c r="N509" s="104">
        <v>1.82</v>
      </c>
      <c r="P509" s="104">
        <v>-1.99</v>
      </c>
      <c r="Q509" s="104">
        <v>-1.63</v>
      </c>
      <c r="R509" s="104">
        <v>-1.56</v>
      </c>
      <c r="T509" s="104">
        <v>-2.41</v>
      </c>
      <c r="U509" s="104">
        <v>-1.74</v>
      </c>
      <c r="V509" s="104">
        <v>-1.58</v>
      </c>
      <c r="X509" s="104">
        <f t="shared" ref="X509" si="458">(P509+T509)/2</f>
        <v>-2.2000000000000002</v>
      </c>
      <c r="Y509" s="104">
        <f t="shared" ref="Y509" si="459">(Q509+U509)/2</f>
        <v>-1.6850000000000001</v>
      </c>
      <c r="Z509" s="104">
        <f t="shared" ref="Z509" si="460">(R509+V509)/2</f>
        <v>-1.57</v>
      </c>
      <c r="AB509" s="104">
        <f t="shared" ref="AB509" si="461">L509-X509</f>
        <v>3.2</v>
      </c>
      <c r="AC509" s="104">
        <f t="shared" ref="AC509" si="462">M509-Y509</f>
        <v>3.2149999999999999</v>
      </c>
      <c r="AD509" s="104">
        <f t="shared" ref="AD509" si="463">N509-Z509</f>
        <v>3.39</v>
      </c>
      <c r="AF509" s="63">
        <f t="shared" ref="AF509" si="464">(AB509+1.5)/100</f>
        <v>4.7E-2</v>
      </c>
      <c r="AG509" s="63">
        <f t="shared" ref="AG509" si="465">(AC509+1.5)/100</f>
        <v>4.7149999999999997E-2</v>
      </c>
      <c r="AH509" s="63">
        <f t="shared" ref="AH509" si="466">(AD509+1.5)/100</f>
        <v>4.8900000000000006E-2</v>
      </c>
      <c r="AJ509" s="63">
        <f t="shared" ref="AJ509" si="467">(1+AF509)^(1/12)-1</f>
        <v>3.8347448817659391E-3</v>
      </c>
      <c r="AK509" s="63">
        <f t="shared" ref="AK509" si="468">(1+AG509)^(1/12)-1</f>
        <v>3.8467287503822778E-3</v>
      </c>
      <c r="AL509" s="63">
        <f t="shared" ref="AL509" si="469">(1+AH509)^(1/12)-1</f>
        <v>3.9864244012801642E-3</v>
      </c>
      <c r="AN509" s="106" t="str">
        <f t="shared" ca="1" si="250"/>
        <v/>
      </c>
      <c r="AP509" s="106" t="str">
        <f t="shared" ca="1" si="251"/>
        <v/>
      </c>
      <c r="AR509" t="str">
        <f t="shared" si="237"/>
        <v>20183</v>
      </c>
      <c r="AS509">
        <f t="shared" si="243"/>
        <v>504</v>
      </c>
      <c r="AT509">
        <f t="shared" ca="1" si="238"/>
        <v>10602</v>
      </c>
      <c r="AU509">
        <f t="shared" ca="1" si="239"/>
        <v>8717</v>
      </c>
      <c r="AV509">
        <f t="shared" ca="1" si="240"/>
        <v>0.8</v>
      </c>
      <c r="AW509">
        <f t="shared" ca="1" si="241"/>
        <v>278.3</v>
      </c>
      <c r="BC509">
        <f t="shared" si="316"/>
        <v>509</v>
      </c>
      <c r="BD509">
        <f t="shared" si="317"/>
        <v>509</v>
      </c>
      <c r="BE509">
        <f t="shared" si="318"/>
        <v>509</v>
      </c>
      <c r="BF509">
        <f t="shared" si="335"/>
        <v>509</v>
      </c>
      <c r="BG509" t="str">
        <f t="shared" si="319"/>
        <v>$H$560</v>
      </c>
      <c r="BH509">
        <f t="shared" ca="1" si="248"/>
        <v>340</v>
      </c>
      <c r="BI509" t="str">
        <f t="shared" si="320"/>
        <v>$H$503</v>
      </c>
      <c r="BJ509">
        <f t="shared" ca="1" si="249"/>
        <v>275.10000000000002</v>
      </c>
      <c r="BK509">
        <f>ROW()</f>
        <v>509</v>
      </c>
      <c r="BL509">
        <f t="shared" si="277"/>
        <v>0</v>
      </c>
      <c r="BM509" t="b">
        <f t="shared" si="321"/>
        <v>1</v>
      </c>
      <c r="BN509">
        <f t="shared" ca="1" si="445"/>
        <v>340</v>
      </c>
      <c r="BO509">
        <f t="shared" si="322"/>
        <v>278.3</v>
      </c>
    </row>
    <row r="510" spans="1:67" x14ac:dyDescent="0.25">
      <c r="A510" t="str">
        <f t="shared" si="271"/>
        <v>20184</v>
      </c>
      <c r="B510">
        <f t="shared" si="272"/>
        <v>2018</v>
      </c>
      <c r="C510">
        <f t="shared" si="273"/>
        <v>4</v>
      </c>
      <c r="D510">
        <f t="shared" si="274"/>
        <v>505</v>
      </c>
      <c r="E510" s="64">
        <v>10623</v>
      </c>
      <c r="F510" s="64">
        <v>8732</v>
      </c>
      <c r="G510" s="2">
        <v>0.8</v>
      </c>
      <c r="H510" s="63">
        <v>279.7</v>
      </c>
      <c r="J510" s="32">
        <f t="shared" si="360"/>
        <v>1.0019807583474816</v>
      </c>
      <c r="K510" s="32">
        <f t="shared" si="279"/>
        <v>1.001720775496157</v>
      </c>
      <c r="L510" s="104">
        <v>1</v>
      </c>
      <c r="M510" s="104">
        <v>1.43</v>
      </c>
      <c r="N510" s="104">
        <v>1.68</v>
      </c>
      <c r="P510" s="104">
        <v>-1.76</v>
      </c>
      <c r="Q510" s="104">
        <v>-1.59</v>
      </c>
      <c r="R510" s="104">
        <v>-1.61</v>
      </c>
      <c r="T510" s="104">
        <v>-2.1800000000000002</v>
      </c>
      <c r="U510" s="104">
        <v>-1.7</v>
      </c>
      <c r="V510" s="104">
        <v>-1.63</v>
      </c>
      <c r="X510" s="104">
        <f t="shared" ref="X510" si="470">(P510+T510)/2</f>
        <v>-1.9700000000000002</v>
      </c>
      <c r="Y510" s="104">
        <f t="shared" ref="Y510" si="471">(Q510+U510)/2</f>
        <v>-1.645</v>
      </c>
      <c r="Z510" s="104">
        <f t="shared" ref="Z510" si="472">(R510+V510)/2</f>
        <v>-1.62</v>
      </c>
      <c r="AB510" s="104">
        <f t="shared" ref="AB510" si="473">L510-X510</f>
        <v>2.97</v>
      </c>
      <c r="AC510" s="104">
        <f t="shared" ref="AC510" si="474">M510-Y510</f>
        <v>3.0750000000000002</v>
      </c>
      <c r="AD510" s="104">
        <f t="shared" ref="AD510" si="475">N510-Z510</f>
        <v>3.3</v>
      </c>
      <c r="AF510" s="63">
        <f t="shared" ref="AF510" si="476">(AB510+1.5)/100</f>
        <v>4.4700000000000004E-2</v>
      </c>
      <c r="AG510" s="63">
        <f t="shared" ref="AG510" si="477">(AC510+1.5)/100</f>
        <v>4.5749999999999999E-2</v>
      </c>
      <c r="AH510" s="63">
        <f t="shared" ref="AH510" si="478">(AD510+1.5)/100</f>
        <v>4.8000000000000001E-2</v>
      </c>
      <c r="AJ510" s="63">
        <f t="shared" ref="AJ510" si="479">(1+AF510)^(1/12)-1</f>
        <v>3.650794881391306E-3</v>
      </c>
      <c r="AK510" s="63">
        <f t="shared" ref="AK510" si="480">(1+AG510)^(1/12)-1</f>
        <v>3.7348180609941828E-3</v>
      </c>
      <c r="AL510" s="63">
        <f t="shared" ref="AL510" si="481">(1+AH510)^(1/12)-1</f>
        <v>3.914607630530309E-3</v>
      </c>
      <c r="AN510" s="106" t="str">
        <f t="shared" ca="1" si="250"/>
        <v/>
      </c>
      <c r="AP510" s="106" t="str">
        <f t="shared" ca="1" si="251"/>
        <v/>
      </c>
      <c r="AR510" t="str">
        <f t="shared" si="237"/>
        <v>20184</v>
      </c>
      <c r="AS510">
        <f t="shared" si="243"/>
        <v>505</v>
      </c>
      <c r="AT510">
        <f t="shared" ca="1" si="238"/>
        <v>10623</v>
      </c>
      <c r="AU510">
        <f t="shared" ca="1" si="239"/>
        <v>8732</v>
      </c>
      <c r="AV510">
        <f t="shared" ca="1" si="240"/>
        <v>0.8</v>
      </c>
      <c r="AW510">
        <f t="shared" ca="1" si="241"/>
        <v>279.7</v>
      </c>
      <c r="BC510">
        <f t="shared" si="316"/>
        <v>510</v>
      </c>
      <c r="BD510">
        <f t="shared" si="317"/>
        <v>510</v>
      </c>
      <c r="BE510">
        <f t="shared" si="318"/>
        <v>510</v>
      </c>
      <c r="BF510">
        <f t="shared" si="335"/>
        <v>510</v>
      </c>
      <c r="BG510" t="str">
        <f t="shared" si="319"/>
        <v>$H$560</v>
      </c>
      <c r="BH510">
        <f t="shared" ca="1" si="248"/>
        <v>340</v>
      </c>
      <c r="BI510" t="str">
        <f t="shared" si="320"/>
        <v>$H$504</v>
      </c>
      <c r="BJ510">
        <f t="shared" ca="1" si="249"/>
        <v>275.3</v>
      </c>
      <c r="BK510">
        <f>ROW()</f>
        <v>510</v>
      </c>
      <c r="BL510">
        <f t="shared" si="277"/>
        <v>0</v>
      </c>
      <c r="BM510" t="b">
        <f t="shared" si="321"/>
        <v>1</v>
      </c>
      <c r="BN510">
        <f t="shared" ca="1" si="445"/>
        <v>340</v>
      </c>
      <c r="BO510">
        <f t="shared" si="322"/>
        <v>279.7</v>
      </c>
    </row>
    <row r="511" spans="1:67" x14ac:dyDescent="0.25">
      <c r="A511" t="str">
        <f t="shared" si="271"/>
        <v>20185</v>
      </c>
      <c r="B511">
        <f t="shared" si="272"/>
        <v>2018</v>
      </c>
      <c r="C511">
        <f t="shared" si="273"/>
        <v>5</v>
      </c>
      <c r="D511">
        <f t="shared" si="274"/>
        <v>506</v>
      </c>
      <c r="E511" s="64">
        <v>10643</v>
      </c>
      <c r="F511" s="64">
        <v>8748</v>
      </c>
      <c r="G511" s="2">
        <v>0.8</v>
      </c>
      <c r="H511" s="63">
        <v>280.7</v>
      </c>
      <c r="J511" s="32">
        <f t="shared" si="360"/>
        <v>1.0018827073331451</v>
      </c>
      <c r="K511" s="32">
        <f t="shared" si="279"/>
        <v>1.0018323408153917</v>
      </c>
      <c r="L511" s="104">
        <v>1</v>
      </c>
      <c r="M511" s="104">
        <v>1.48</v>
      </c>
      <c r="N511" s="104">
        <v>1.75</v>
      </c>
      <c r="P511" s="104">
        <v>-1.85</v>
      </c>
      <c r="Q511" s="104">
        <v>-1.6</v>
      </c>
      <c r="R511" s="104">
        <v>-1.54</v>
      </c>
      <c r="T511" s="104">
        <v>-2.29</v>
      </c>
      <c r="U511" s="104">
        <v>-1.71</v>
      </c>
      <c r="V511" s="104">
        <v>-1.56</v>
      </c>
      <c r="X511" s="104">
        <f t="shared" ref="X511:X512" si="482">(P511+T511)/2</f>
        <v>-2.0700000000000003</v>
      </c>
      <c r="Y511" s="104">
        <f t="shared" ref="Y511:Y512" si="483">(Q511+U511)/2</f>
        <v>-1.655</v>
      </c>
      <c r="Z511" s="104">
        <f t="shared" ref="Z511:Z512" si="484">(R511+V511)/2</f>
        <v>-1.55</v>
      </c>
      <c r="AB511" s="104">
        <f t="shared" ref="AB511:AB512" si="485">L511-X511</f>
        <v>3.0700000000000003</v>
      </c>
      <c r="AC511" s="104">
        <f t="shared" ref="AC511:AC512" si="486">M511-Y511</f>
        <v>3.1349999999999998</v>
      </c>
      <c r="AD511" s="104">
        <f t="shared" ref="AD511:AD512" si="487">N511-Z511</f>
        <v>3.3</v>
      </c>
      <c r="AF511" s="63">
        <f t="shared" ref="AF511:AF512" si="488">(AB511+1.5)/100</f>
        <v>4.5700000000000005E-2</v>
      </c>
      <c r="AG511" s="63">
        <f t="shared" ref="AG511:AG512" si="489">(AC511+1.5)/100</f>
        <v>4.6349999999999995E-2</v>
      </c>
      <c r="AH511" s="63">
        <f t="shared" ref="AH511:AH512" si="490">(AD511+1.5)/100</f>
        <v>4.8000000000000001E-2</v>
      </c>
      <c r="AJ511" s="63">
        <f t="shared" ref="AJ511:AJ512" si="491">(1+AF511)^(1/12)-1</f>
        <v>3.7308187111868563E-3</v>
      </c>
      <c r="AK511" s="63">
        <f t="shared" ref="AK511:AK512" si="492">(1+AG511)^(1/12)-1</f>
        <v>3.7827965914016826E-3</v>
      </c>
      <c r="AL511" s="63">
        <f t="shared" ref="AL511:AL512" si="493">(1+AH511)^(1/12)-1</f>
        <v>3.914607630530309E-3</v>
      </c>
      <c r="AN511" s="106" t="str">
        <f t="shared" ca="1" si="250"/>
        <v/>
      </c>
      <c r="AP511" s="106" t="str">
        <f t="shared" ca="1" si="251"/>
        <v/>
      </c>
      <c r="AR511" t="str">
        <f t="shared" si="237"/>
        <v>20185</v>
      </c>
      <c r="AS511">
        <f t="shared" si="243"/>
        <v>506</v>
      </c>
      <c r="AT511">
        <f t="shared" ca="1" si="238"/>
        <v>10643</v>
      </c>
      <c r="AU511">
        <f t="shared" ca="1" si="239"/>
        <v>8748</v>
      </c>
      <c r="AV511">
        <f t="shared" ca="1" si="240"/>
        <v>0.8</v>
      </c>
      <c r="AW511">
        <f t="shared" ca="1" si="241"/>
        <v>280.7</v>
      </c>
      <c r="BC511">
        <f t="shared" si="316"/>
        <v>511</v>
      </c>
      <c r="BD511">
        <f t="shared" si="317"/>
        <v>511</v>
      </c>
      <c r="BE511">
        <f t="shared" si="318"/>
        <v>511</v>
      </c>
      <c r="BF511">
        <f t="shared" si="335"/>
        <v>511</v>
      </c>
      <c r="BG511" t="str">
        <f t="shared" si="319"/>
        <v>$H$560</v>
      </c>
      <c r="BH511">
        <f t="shared" ca="1" si="248"/>
        <v>340</v>
      </c>
      <c r="BI511" t="str">
        <f t="shared" si="320"/>
        <v>$H$505</v>
      </c>
      <c r="BJ511">
        <f t="shared" ca="1" si="249"/>
        <v>275.8</v>
      </c>
      <c r="BK511">
        <f>ROW()</f>
        <v>511</v>
      </c>
      <c r="BL511">
        <f t="shared" si="277"/>
        <v>0</v>
      </c>
      <c r="BM511" t="b">
        <f t="shared" si="321"/>
        <v>1</v>
      </c>
      <c r="BN511">
        <f t="shared" ca="1" si="445"/>
        <v>340</v>
      </c>
      <c r="BO511">
        <f t="shared" si="322"/>
        <v>280.7</v>
      </c>
    </row>
    <row r="512" spans="1:67" x14ac:dyDescent="0.25">
      <c r="A512" t="str">
        <f t="shared" si="271"/>
        <v>20186</v>
      </c>
      <c r="B512">
        <f t="shared" si="272"/>
        <v>2018</v>
      </c>
      <c r="C512">
        <f t="shared" si="273"/>
        <v>6</v>
      </c>
      <c r="D512">
        <f t="shared" si="274"/>
        <v>507</v>
      </c>
      <c r="E512" s="64">
        <v>10664</v>
      </c>
      <c r="F512" s="64">
        <v>8763</v>
      </c>
      <c r="G512" s="2">
        <v>0.8</v>
      </c>
      <c r="H512" s="63">
        <v>281.5</v>
      </c>
      <c r="J512" s="32">
        <f t="shared" si="360"/>
        <v>1.0019731278774782</v>
      </c>
      <c r="K512" s="32">
        <f t="shared" si="279"/>
        <v>1.0017146776406036</v>
      </c>
      <c r="L512" s="104">
        <v>0.87</v>
      </c>
      <c r="M512" s="104">
        <v>1.39</v>
      </c>
      <c r="N512" s="104">
        <v>1.68</v>
      </c>
      <c r="P512" s="104">
        <v>-1.9</v>
      </c>
      <c r="Q512" s="104">
        <v>-1.65</v>
      </c>
      <c r="R512" s="104">
        <v>-1.55</v>
      </c>
      <c r="T512" s="104">
        <v>-2.34</v>
      </c>
      <c r="U512" s="104">
        <v>-1.76</v>
      </c>
      <c r="V512" s="104">
        <v>-1.57</v>
      </c>
      <c r="X512" s="104">
        <f t="shared" si="482"/>
        <v>-2.12</v>
      </c>
      <c r="Y512" s="104">
        <f t="shared" si="483"/>
        <v>-1.7050000000000001</v>
      </c>
      <c r="Z512" s="104">
        <f t="shared" si="484"/>
        <v>-1.56</v>
      </c>
      <c r="AB512" s="104">
        <f t="shared" si="485"/>
        <v>2.99</v>
      </c>
      <c r="AC512" s="104">
        <f t="shared" si="486"/>
        <v>3.0949999999999998</v>
      </c>
      <c r="AD512" s="104">
        <f t="shared" si="487"/>
        <v>3.24</v>
      </c>
      <c r="AF512" s="63">
        <f t="shared" si="488"/>
        <v>4.4900000000000002E-2</v>
      </c>
      <c r="AG512" s="63">
        <f t="shared" si="489"/>
        <v>4.5949999999999998E-2</v>
      </c>
      <c r="AH512" s="63">
        <f t="shared" si="490"/>
        <v>4.7400000000000005E-2</v>
      </c>
      <c r="AJ512" s="63">
        <f t="shared" si="491"/>
        <v>3.6668052630131065E-3</v>
      </c>
      <c r="AK512" s="63">
        <f t="shared" si="492"/>
        <v>3.7508137075803472E-3</v>
      </c>
      <c r="AL512" s="63">
        <f t="shared" si="493"/>
        <v>3.8666983683250944E-3</v>
      </c>
      <c r="AN512" s="106" t="str">
        <f t="shared" ca="1" si="250"/>
        <v/>
      </c>
      <c r="AP512" s="106" t="str">
        <f t="shared" ca="1" si="251"/>
        <v/>
      </c>
      <c r="AR512" t="str">
        <f t="shared" si="237"/>
        <v>20186</v>
      </c>
      <c r="AS512">
        <f t="shared" si="243"/>
        <v>507</v>
      </c>
      <c r="AT512">
        <f t="shared" ca="1" si="238"/>
        <v>10664</v>
      </c>
      <c r="AU512">
        <f t="shared" ca="1" si="239"/>
        <v>8763</v>
      </c>
      <c r="AV512">
        <f t="shared" ca="1" si="240"/>
        <v>0.8</v>
      </c>
      <c r="AW512">
        <f t="shared" ca="1" si="241"/>
        <v>281.5</v>
      </c>
      <c r="BC512">
        <f t="shared" si="316"/>
        <v>512</v>
      </c>
      <c r="BD512">
        <f t="shared" si="317"/>
        <v>512</v>
      </c>
      <c r="BE512">
        <f t="shared" si="318"/>
        <v>512</v>
      </c>
      <c r="BF512">
        <f t="shared" si="335"/>
        <v>512</v>
      </c>
      <c r="BG512" t="str">
        <f t="shared" si="319"/>
        <v>$H$560</v>
      </c>
      <c r="BH512">
        <f t="shared" ca="1" si="248"/>
        <v>340</v>
      </c>
      <c r="BI512" t="str">
        <f t="shared" si="320"/>
        <v>$H$506</v>
      </c>
      <c r="BJ512">
        <f t="shared" ca="1" si="249"/>
        <v>278.10000000000002</v>
      </c>
      <c r="BK512">
        <f>ROW()</f>
        <v>512</v>
      </c>
      <c r="BL512">
        <f t="shared" si="277"/>
        <v>0</v>
      </c>
      <c r="BM512" t="b">
        <f t="shared" si="321"/>
        <v>1</v>
      </c>
      <c r="BN512">
        <f t="shared" ca="1" si="445"/>
        <v>340</v>
      </c>
      <c r="BO512">
        <f t="shared" si="322"/>
        <v>281.5</v>
      </c>
    </row>
    <row r="513" spans="1:67" x14ac:dyDescent="0.25">
      <c r="A513" t="str">
        <f t="shared" si="271"/>
        <v>20187</v>
      </c>
      <c r="B513">
        <f t="shared" si="272"/>
        <v>2018</v>
      </c>
      <c r="C513">
        <f t="shared" si="273"/>
        <v>7</v>
      </c>
      <c r="D513">
        <f t="shared" si="274"/>
        <v>508</v>
      </c>
      <c r="E513" s="64">
        <v>10705</v>
      </c>
      <c r="F513" s="64">
        <v>8779</v>
      </c>
      <c r="G513" s="2">
        <v>0.8</v>
      </c>
      <c r="H513" s="63">
        <v>281.7</v>
      </c>
      <c r="J513" s="32">
        <f t="shared" si="360"/>
        <v>1.0038447111777944</v>
      </c>
      <c r="K513" s="32">
        <f t="shared" si="279"/>
        <v>1.0018258587241813</v>
      </c>
      <c r="L513" s="104">
        <v>0.9</v>
      </c>
      <c r="M513" s="104">
        <v>1.37</v>
      </c>
      <c r="N513" s="104">
        <v>1.65</v>
      </c>
      <c r="P513" s="104">
        <v>-1.84</v>
      </c>
      <c r="Q513" s="104">
        <v>-1.68</v>
      </c>
      <c r="R513" s="104">
        <v>-1.57</v>
      </c>
      <c r="T513" s="104">
        <v>-2.2999999999999998</v>
      </c>
      <c r="U513" s="104">
        <v>-1.79</v>
      </c>
      <c r="V513" s="104">
        <v>-1.59</v>
      </c>
      <c r="X513" s="104">
        <f t="shared" ref="X513:X514" si="494">(P513+T513)/2</f>
        <v>-2.0699999999999998</v>
      </c>
      <c r="Y513" s="104">
        <f t="shared" ref="Y513:Y514" si="495">(Q513+U513)/2</f>
        <v>-1.7349999999999999</v>
      </c>
      <c r="Z513" s="104">
        <f t="shared" ref="Z513:Z514" si="496">(R513+V513)/2</f>
        <v>-1.58</v>
      </c>
      <c r="AB513" s="104">
        <f t="shared" ref="AB513:AB514" si="497">L513-X513</f>
        <v>2.9699999999999998</v>
      </c>
      <c r="AC513" s="104">
        <f t="shared" ref="AC513:AC514" si="498">M513-Y513</f>
        <v>3.105</v>
      </c>
      <c r="AD513" s="104">
        <f t="shared" ref="AD513:AD514" si="499">N513-Z513</f>
        <v>3.23</v>
      </c>
      <c r="AF513" s="63">
        <f t="shared" ref="AF513:AF514" si="500">(AB513+1.5)/100</f>
        <v>4.4699999999999997E-2</v>
      </c>
      <c r="AG513" s="63">
        <f t="shared" ref="AG513:AG514" si="501">(AC513+1.5)/100</f>
        <v>4.6050000000000008E-2</v>
      </c>
      <c r="AH513" s="63">
        <f t="shared" ref="AH513:AH514" si="502">(AD513+1.5)/100</f>
        <v>4.7300000000000002E-2</v>
      </c>
      <c r="AJ513" s="63">
        <f t="shared" ref="AJ513:AJ514" si="503">(1+AF513)^(1/12)-1</f>
        <v>3.650794881391306E-3</v>
      </c>
      <c r="AK513" s="63">
        <f t="shared" ref="AK513:AK514" si="504">(1+AG513)^(1/12)-1</f>
        <v>3.758810479511876E-3</v>
      </c>
      <c r="AL513" s="63">
        <f t="shared" ref="AL513:AL514" si="505">(1+AH513)^(1/12)-1</f>
        <v>3.8587110455146068E-3</v>
      </c>
      <c r="AN513" s="106" t="str">
        <f t="shared" ca="1" si="250"/>
        <v/>
      </c>
      <c r="AP513" s="106" t="str">
        <f t="shared" ca="1" si="251"/>
        <v/>
      </c>
      <c r="AR513" t="str">
        <f t="shared" si="237"/>
        <v>20187</v>
      </c>
      <c r="AS513">
        <f t="shared" si="243"/>
        <v>508</v>
      </c>
      <c r="AT513">
        <f t="shared" ca="1" si="238"/>
        <v>10705</v>
      </c>
      <c r="AU513">
        <f t="shared" ca="1" si="239"/>
        <v>8779</v>
      </c>
      <c r="AV513">
        <f t="shared" ca="1" si="240"/>
        <v>0.8</v>
      </c>
      <c r="AW513">
        <f t="shared" ca="1" si="241"/>
        <v>281.7</v>
      </c>
      <c r="BC513">
        <f t="shared" si="316"/>
        <v>513</v>
      </c>
      <c r="BD513">
        <f t="shared" si="317"/>
        <v>513</v>
      </c>
      <c r="BE513">
        <f t="shared" si="318"/>
        <v>513</v>
      </c>
      <c r="BF513">
        <f t="shared" si="335"/>
        <v>513</v>
      </c>
      <c r="BG513" t="str">
        <f t="shared" si="319"/>
        <v>$H$560</v>
      </c>
      <c r="BH513">
        <f t="shared" ca="1" si="248"/>
        <v>340</v>
      </c>
      <c r="BI513" t="str">
        <f t="shared" si="320"/>
        <v>$H$507</v>
      </c>
      <c r="BJ513">
        <f t="shared" ca="1" si="249"/>
        <v>276</v>
      </c>
      <c r="BK513">
        <f>ROW()</f>
        <v>513</v>
      </c>
      <c r="BL513">
        <f t="shared" si="277"/>
        <v>0</v>
      </c>
      <c r="BM513" t="b">
        <f t="shared" si="321"/>
        <v>1</v>
      </c>
      <c r="BN513">
        <f t="shared" ca="1" si="445"/>
        <v>340</v>
      </c>
      <c r="BO513">
        <f t="shared" si="322"/>
        <v>281.7</v>
      </c>
    </row>
    <row r="514" spans="1:67" x14ac:dyDescent="0.25">
      <c r="A514" t="str">
        <f t="shared" si="271"/>
        <v>20188</v>
      </c>
      <c r="B514">
        <f t="shared" si="272"/>
        <v>2018</v>
      </c>
      <c r="C514">
        <f t="shared" si="273"/>
        <v>8</v>
      </c>
      <c r="D514">
        <f t="shared" si="274"/>
        <v>509</v>
      </c>
      <c r="E514" s="64">
        <v>10767</v>
      </c>
      <c r="F514" s="64">
        <v>8795</v>
      </c>
      <c r="G514" s="2">
        <v>0.8</v>
      </c>
      <c r="H514" s="63">
        <v>284.2</v>
      </c>
      <c r="J514" s="32">
        <f t="shared" si="360"/>
        <v>1.0057916861279776</v>
      </c>
      <c r="K514" s="32">
        <f t="shared" si="279"/>
        <v>1.0018225310399818</v>
      </c>
      <c r="L514" s="104">
        <v>1.04</v>
      </c>
      <c r="M514" s="104">
        <v>1.49</v>
      </c>
      <c r="N514" s="104">
        <v>1.75</v>
      </c>
      <c r="P514" s="104">
        <v>-1.75</v>
      </c>
      <c r="Q514" s="104">
        <v>-1.58</v>
      </c>
      <c r="R514" s="104">
        <v>-1.54</v>
      </c>
      <c r="T514" s="104">
        <v>-2.23</v>
      </c>
      <c r="U514" s="104">
        <v>-1.69</v>
      </c>
      <c r="V514" s="104">
        <v>-1.56</v>
      </c>
      <c r="X514" s="104">
        <f t="shared" si="494"/>
        <v>-1.99</v>
      </c>
      <c r="Y514" s="104">
        <f t="shared" si="495"/>
        <v>-1.635</v>
      </c>
      <c r="Z514" s="104">
        <f t="shared" si="496"/>
        <v>-1.55</v>
      </c>
      <c r="AB514" s="104">
        <f t="shared" si="497"/>
        <v>3.0300000000000002</v>
      </c>
      <c r="AC514" s="104">
        <f t="shared" si="498"/>
        <v>3.125</v>
      </c>
      <c r="AD514" s="104">
        <f t="shared" si="499"/>
        <v>3.3</v>
      </c>
      <c r="AF514" s="63">
        <f t="shared" si="500"/>
        <v>4.53E-2</v>
      </c>
      <c r="AG514" s="63">
        <f t="shared" si="501"/>
        <v>4.6249999999999999E-2</v>
      </c>
      <c r="AH514" s="63">
        <f t="shared" si="502"/>
        <v>4.8000000000000001E-2</v>
      </c>
      <c r="AJ514" s="63">
        <f t="shared" si="503"/>
        <v>3.6988176007033413E-3</v>
      </c>
      <c r="AK514" s="63">
        <f t="shared" si="504"/>
        <v>3.7748019212942019E-3</v>
      </c>
      <c r="AL514" s="63">
        <f t="shared" si="505"/>
        <v>3.914607630530309E-3</v>
      </c>
      <c r="AN514" s="106" t="str">
        <f t="shared" ca="1" si="250"/>
        <v/>
      </c>
      <c r="AP514" s="106" t="str">
        <f t="shared" ca="1" si="251"/>
        <v/>
      </c>
      <c r="AR514" t="str">
        <f t="shared" si="237"/>
        <v>20188</v>
      </c>
      <c r="AS514">
        <f t="shared" si="243"/>
        <v>509</v>
      </c>
      <c r="AT514">
        <f t="shared" ca="1" si="238"/>
        <v>10767</v>
      </c>
      <c r="AU514">
        <f t="shared" ca="1" si="239"/>
        <v>8795</v>
      </c>
      <c r="AV514">
        <f t="shared" ca="1" si="240"/>
        <v>0.8</v>
      </c>
      <c r="AW514">
        <f t="shared" ca="1" si="241"/>
        <v>284.2</v>
      </c>
      <c r="BC514">
        <f t="shared" si="316"/>
        <v>514</v>
      </c>
      <c r="BD514">
        <f t="shared" si="317"/>
        <v>514</v>
      </c>
      <c r="BE514">
        <f t="shared" si="318"/>
        <v>514</v>
      </c>
      <c r="BF514">
        <f t="shared" si="335"/>
        <v>514</v>
      </c>
      <c r="BG514" t="str">
        <f t="shared" si="319"/>
        <v>$H$560</v>
      </c>
      <c r="BH514">
        <f t="shared" ca="1" si="248"/>
        <v>340</v>
      </c>
      <c r="BI514" t="str">
        <f t="shared" si="320"/>
        <v>$H$508</v>
      </c>
      <c r="BJ514">
        <f t="shared" ca="1" si="249"/>
        <v>278.10000000000002</v>
      </c>
      <c r="BK514">
        <f>ROW()</f>
        <v>514</v>
      </c>
      <c r="BL514">
        <f t="shared" si="277"/>
        <v>0</v>
      </c>
      <c r="BM514" t="b">
        <f t="shared" si="321"/>
        <v>1</v>
      </c>
      <c r="BN514">
        <f t="shared" ca="1" si="445"/>
        <v>340</v>
      </c>
      <c r="BO514">
        <f t="shared" si="322"/>
        <v>284.2</v>
      </c>
    </row>
    <row r="515" spans="1:67" x14ac:dyDescent="0.25">
      <c r="A515" t="str">
        <f t="shared" si="271"/>
        <v>20189</v>
      </c>
      <c r="B515">
        <f t="shared" si="272"/>
        <v>2018</v>
      </c>
      <c r="C515">
        <f t="shared" si="273"/>
        <v>9</v>
      </c>
      <c r="D515">
        <f t="shared" si="274"/>
        <v>510</v>
      </c>
      <c r="E515" s="64">
        <v>10788</v>
      </c>
      <c r="F515" s="64">
        <v>8810</v>
      </c>
      <c r="G515" s="2">
        <v>0.8</v>
      </c>
      <c r="H515" s="63">
        <v>284.10000000000002</v>
      </c>
      <c r="J515" s="32">
        <f t="shared" si="360"/>
        <v>1.0019504040122598</v>
      </c>
      <c r="K515" s="32">
        <f t="shared" si="279"/>
        <v>1.0017055144968732</v>
      </c>
      <c r="L515" s="104">
        <v>0.94</v>
      </c>
      <c r="M515" s="104">
        <v>1.39</v>
      </c>
      <c r="N515" s="104">
        <v>1.66</v>
      </c>
      <c r="P515" s="104">
        <v>-1.96</v>
      </c>
      <c r="Q515" s="104">
        <v>-1.71</v>
      </c>
      <c r="R515" s="104">
        <v>-1.57</v>
      </c>
      <c r="T515" s="104">
        <v>-2.44</v>
      </c>
      <c r="U515" s="104">
        <v>-1.82</v>
      </c>
      <c r="V515" s="104">
        <v>-1.59</v>
      </c>
      <c r="X515" s="104">
        <f t="shared" ref="X515" si="506">(P515+T515)/2</f>
        <v>-2.2000000000000002</v>
      </c>
      <c r="Y515" s="104">
        <f t="shared" ref="Y515" si="507">(Q515+U515)/2</f>
        <v>-1.7650000000000001</v>
      </c>
      <c r="Z515" s="104">
        <f t="shared" ref="Z515" si="508">(R515+V515)/2</f>
        <v>-1.58</v>
      </c>
      <c r="AB515" s="104">
        <f t="shared" ref="AB515" si="509">L515-X515</f>
        <v>3.14</v>
      </c>
      <c r="AC515" s="104">
        <f t="shared" ref="AC515" si="510">M515-Y515</f>
        <v>3.1550000000000002</v>
      </c>
      <c r="AD515" s="104">
        <f t="shared" ref="AD515" si="511">N515-Z515</f>
        <v>3.24</v>
      </c>
      <c r="AF515" s="63">
        <f t="shared" ref="AF515" si="512">(AB515+1.5)/100</f>
        <v>4.6400000000000004E-2</v>
      </c>
      <c r="AG515" s="63">
        <f t="shared" ref="AG515" si="513">(AC515+1.5)/100</f>
        <v>4.6550000000000001E-2</v>
      </c>
      <c r="AH515" s="63">
        <f t="shared" ref="AH515" si="514">(AD515+1.5)/100</f>
        <v>4.7400000000000005E-2</v>
      </c>
      <c r="AJ515" s="63">
        <f t="shared" ref="AJ515" si="515">(1+AF515)^(1/12)-1</f>
        <v>3.7867936638156241E-3</v>
      </c>
      <c r="AK515" s="63">
        <f t="shared" ref="AK515" si="516">(1+AG515)^(1/12)-1</f>
        <v>3.7987838306907662E-3</v>
      </c>
      <c r="AL515" s="63">
        <f t="shared" ref="AL515" si="517">(1+AH515)^(1/12)-1</f>
        <v>3.8666983683250944E-3</v>
      </c>
      <c r="AN515" s="106" t="str">
        <f t="shared" ca="1" si="250"/>
        <v/>
      </c>
      <c r="AP515" s="106" t="str">
        <f t="shared" ca="1" si="251"/>
        <v/>
      </c>
      <c r="AR515" t="str">
        <f t="shared" si="237"/>
        <v>20189</v>
      </c>
      <c r="AS515">
        <f t="shared" si="243"/>
        <v>510</v>
      </c>
      <c r="AT515">
        <f t="shared" ca="1" si="238"/>
        <v>10788</v>
      </c>
      <c r="AU515">
        <f t="shared" ca="1" si="239"/>
        <v>8810</v>
      </c>
      <c r="AV515">
        <f t="shared" ca="1" si="240"/>
        <v>0.8</v>
      </c>
      <c r="AW515">
        <f t="shared" ca="1" si="241"/>
        <v>284.10000000000002</v>
      </c>
      <c r="BC515">
        <f t="shared" si="316"/>
        <v>515</v>
      </c>
      <c r="BD515">
        <f t="shared" si="317"/>
        <v>515</v>
      </c>
      <c r="BE515">
        <f t="shared" si="318"/>
        <v>515</v>
      </c>
      <c r="BF515">
        <f t="shared" si="335"/>
        <v>515</v>
      </c>
      <c r="BG515" t="str">
        <f t="shared" si="319"/>
        <v>$H$560</v>
      </c>
      <c r="BH515">
        <f t="shared" ca="1" si="248"/>
        <v>340</v>
      </c>
      <c r="BI515" t="str">
        <f t="shared" si="320"/>
        <v>$H$509</v>
      </c>
      <c r="BJ515">
        <f t="shared" ca="1" si="249"/>
        <v>278.3</v>
      </c>
      <c r="BK515">
        <f>ROW()</f>
        <v>515</v>
      </c>
      <c r="BL515">
        <f t="shared" si="277"/>
        <v>0</v>
      </c>
      <c r="BM515" t="b">
        <f t="shared" si="321"/>
        <v>1</v>
      </c>
      <c r="BN515">
        <f t="shared" ca="1" si="445"/>
        <v>340</v>
      </c>
      <c r="BO515">
        <f t="shared" si="322"/>
        <v>284.10000000000002</v>
      </c>
    </row>
    <row r="516" spans="1:67" x14ac:dyDescent="0.25">
      <c r="A516" t="str">
        <f t="shared" si="271"/>
        <v>201810</v>
      </c>
      <c r="B516">
        <f t="shared" si="272"/>
        <v>2018</v>
      </c>
      <c r="C516">
        <f t="shared" si="273"/>
        <v>10</v>
      </c>
      <c r="D516">
        <f t="shared" si="274"/>
        <v>511</v>
      </c>
      <c r="E516" s="64">
        <v>10870</v>
      </c>
      <c r="F516" s="64">
        <v>8826</v>
      </c>
      <c r="G516" s="2">
        <v>0.8</v>
      </c>
      <c r="H516" s="63">
        <v>284.5</v>
      </c>
      <c r="J516" s="32">
        <f t="shared" si="360"/>
        <v>1.0076010381905822</v>
      </c>
      <c r="K516" s="32">
        <f t="shared" si="279"/>
        <v>1.001816118047673</v>
      </c>
      <c r="L516" s="104">
        <v>1.1100000000000001</v>
      </c>
      <c r="M516" s="104">
        <v>1.57</v>
      </c>
      <c r="N516" s="104">
        <v>1.83</v>
      </c>
      <c r="P516" s="104">
        <v>-1.73</v>
      </c>
      <c r="Q516" s="104">
        <v>-1.58</v>
      </c>
      <c r="R516" s="104">
        <v>-1.49</v>
      </c>
      <c r="T516" s="104">
        <v>-2.2400000000000002</v>
      </c>
      <c r="U516" s="104">
        <v>-1.7</v>
      </c>
      <c r="V516" s="104">
        <v>-1.51</v>
      </c>
      <c r="X516" s="104">
        <f t="shared" ref="X516" si="518">(P516+T516)/2</f>
        <v>-1.9850000000000001</v>
      </c>
      <c r="Y516" s="104">
        <f t="shared" ref="Y516" si="519">(Q516+U516)/2</f>
        <v>-1.6400000000000001</v>
      </c>
      <c r="Z516" s="104">
        <f t="shared" ref="Z516" si="520">(R516+V516)/2</f>
        <v>-1.5</v>
      </c>
      <c r="AB516" s="104">
        <f t="shared" ref="AB516" si="521">L516-X516</f>
        <v>3.0950000000000002</v>
      </c>
      <c r="AC516" s="104">
        <f t="shared" ref="AC516" si="522">M516-Y516</f>
        <v>3.21</v>
      </c>
      <c r="AD516" s="104">
        <f t="shared" ref="AD516" si="523">N516-Z516</f>
        <v>3.33</v>
      </c>
      <c r="AF516" s="63">
        <f t="shared" ref="AF516" si="524">(AB516+1.5)/100</f>
        <v>4.5950000000000005E-2</v>
      </c>
      <c r="AG516" s="63">
        <f t="shared" ref="AG516" si="525">(AC516+1.5)/100</f>
        <v>4.7100000000000003E-2</v>
      </c>
      <c r="AH516" s="63">
        <f t="shared" ref="AH516" si="526">(AD516+1.5)/100</f>
        <v>4.8300000000000003E-2</v>
      </c>
      <c r="AJ516" s="63">
        <f t="shared" ref="AJ516" si="527">(1+AF516)^(1/12)-1</f>
        <v>3.7508137075803472E-3</v>
      </c>
      <c r="AK516" s="63">
        <f t="shared" ref="AK516" si="528">(1+AG516)^(1/12)-1</f>
        <v>3.8427343023630378E-3</v>
      </c>
      <c r="AL516" s="63">
        <f t="shared" ref="AL516" si="529">(1+AH516)^(1/12)-1</f>
        <v>3.9385528336748354E-3</v>
      </c>
      <c r="AN516" s="106" t="str">
        <f t="shared" ca="1" si="250"/>
        <v/>
      </c>
      <c r="AP516" s="106" t="str">
        <f t="shared" ca="1" si="251"/>
        <v/>
      </c>
      <c r="AR516" t="str">
        <f t="shared" si="237"/>
        <v>201810</v>
      </c>
      <c r="AS516">
        <f t="shared" si="243"/>
        <v>511</v>
      </c>
      <c r="AT516">
        <f t="shared" ca="1" si="238"/>
        <v>10870</v>
      </c>
      <c r="AU516">
        <f t="shared" ca="1" si="239"/>
        <v>8826</v>
      </c>
      <c r="AV516">
        <f t="shared" ca="1" si="240"/>
        <v>0.8</v>
      </c>
      <c r="AW516">
        <f t="shared" ca="1" si="241"/>
        <v>284.5</v>
      </c>
      <c r="BC516">
        <f t="shared" si="316"/>
        <v>516</v>
      </c>
      <c r="BD516">
        <f t="shared" si="317"/>
        <v>516</v>
      </c>
      <c r="BE516">
        <f t="shared" si="318"/>
        <v>516</v>
      </c>
      <c r="BF516">
        <f t="shared" si="335"/>
        <v>516</v>
      </c>
      <c r="BG516" t="str">
        <f t="shared" si="319"/>
        <v>$H$560</v>
      </c>
      <c r="BH516">
        <f t="shared" ca="1" si="248"/>
        <v>340</v>
      </c>
      <c r="BI516" t="str">
        <f t="shared" si="320"/>
        <v>$H$510</v>
      </c>
      <c r="BJ516">
        <f t="shared" ca="1" si="249"/>
        <v>279.7</v>
      </c>
      <c r="BK516">
        <f>ROW()</f>
        <v>516</v>
      </c>
      <c r="BL516">
        <f t="shared" si="277"/>
        <v>0</v>
      </c>
      <c r="BM516" t="b">
        <f t="shared" si="321"/>
        <v>1</v>
      </c>
      <c r="BN516">
        <f t="shared" ca="1" si="445"/>
        <v>340</v>
      </c>
      <c r="BO516">
        <f t="shared" si="322"/>
        <v>284.5</v>
      </c>
    </row>
    <row r="517" spans="1:67" x14ac:dyDescent="0.25">
      <c r="A517" t="str">
        <f t="shared" si="271"/>
        <v>201811</v>
      </c>
      <c r="B517">
        <f t="shared" si="272"/>
        <v>2018</v>
      </c>
      <c r="C517">
        <f t="shared" si="273"/>
        <v>11</v>
      </c>
      <c r="D517">
        <f t="shared" si="274"/>
        <v>512</v>
      </c>
      <c r="E517" s="64">
        <v>10849</v>
      </c>
      <c r="F517" s="64">
        <v>8841</v>
      </c>
      <c r="G517" s="2">
        <v>0.8</v>
      </c>
      <c r="H517" s="63">
        <v>284.5</v>
      </c>
      <c r="J517" s="32">
        <f t="shared" si="360"/>
        <v>0.99806807727690894</v>
      </c>
      <c r="K517" s="32">
        <f t="shared" si="279"/>
        <v>1.0016995241332427</v>
      </c>
      <c r="L517" s="104">
        <v>0.98</v>
      </c>
      <c r="M517" s="104">
        <v>1.45</v>
      </c>
      <c r="N517" s="104">
        <v>1.75</v>
      </c>
      <c r="P517" s="104">
        <v>-1.86</v>
      </c>
      <c r="Q517" s="104">
        <v>-1.71</v>
      </c>
      <c r="R517" s="104">
        <v>-1.57</v>
      </c>
      <c r="T517" s="104">
        <v>-2.38</v>
      </c>
      <c r="U517" s="104">
        <v>-1.82</v>
      </c>
      <c r="V517" s="104">
        <v>-1.59</v>
      </c>
      <c r="X517" s="104">
        <f t="shared" ref="X517" si="530">(P517+T517)/2</f>
        <v>-2.12</v>
      </c>
      <c r="Y517" s="104">
        <f t="shared" ref="Y517" si="531">(Q517+U517)/2</f>
        <v>-1.7650000000000001</v>
      </c>
      <c r="Z517" s="104">
        <f t="shared" ref="Z517" si="532">(R517+V517)/2</f>
        <v>-1.58</v>
      </c>
      <c r="AB517" s="104">
        <f t="shared" ref="AB517" si="533">L517-X517</f>
        <v>3.1</v>
      </c>
      <c r="AC517" s="104">
        <f t="shared" ref="AC517" si="534">M517-Y517</f>
        <v>3.2149999999999999</v>
      </c>
      <c r="AD517" s="104">
        <f t="shared" ref="AD517" si="535">N517-Z517</f>
        <v>3.33</v>
      </c>
      <c r="AF517" s="63">
        <f t="shared" ref="AF517" si="536">(AB517+1.5)/100</f>
        <v>4.5999999999999999E-2</v>
      </c>
      <c r="AG517" s="63">
        <f t="shared" ref="AG517" si="537">(AC517+1.5)/100</f>
        <v>4.7149999999999997E-2</v>
      </c>
      <c r="AH517" s="63">
        <f t="shared" ref="AH517" si="538">(AD517+1.5)/100</f>
        <v>4.8300000000000003E-2</v>
      </c>
      <c r="AJ517" s="63">
        <f t="shared" ref="AJ517" si="539">(1+AF517)^(1/12)-1</f>
        <v>3.7548121811461499E-3</v>
      </c>
      <c r="AK517" s="63">
        <f t="shared" ref="AK517" si="540">(1+AG517)^(1/12)-1</f>
        <v>3.8467287503822778E-3</v>
      </c>
      <c r="AL517" s="63">
        <f t="shared" ref="AL517" si="541">(1+AH517)^(1/12)-1</f>
        <v>3.9385528336748354E-3</v>
      </c>
      <c r="AN517" s="106" t="str">
        <f t="shared" ca="1" si="250"/>
        <v/>
      </c>
      <c r="AP517" s="106" t="str">
        <f t="shared" ca="1" si="251"/>
        <v/>
      </c>
      <c r="AR517" t="str">
        <f t="shared" si="237"/>
        <v>201811</v>
      </c>
      <c r="AS517">
        <f t="shared" si="243"/>
        <v>512</v>
      </c>
      <c r="AT517">
        <f t="shared" ca="1" si="238"/>
        <v>10849</v>
      </c>
      <c r="AU517">
        <f t="shared" ca="1" si="239"/>
        <v>8841</v>
      </c>
      <c r="AV517">
        <f t="shared" ca="1" si="240"/>
        <v>0.8</v>
      </c>
      <c r="AW517">
        <f t="shared" ca="1" si="241"/>
        <v>284.5</v>
      </c>
      <c r="BC517">
        <f t="shared" si="316"/>
        <v>517</v>
      </c>
      <c r="BD517">
        <f t="shared" si="317"/>
        <v>517</v>
      </c>
      <c r="BE517">
        <f t="shared" si="318"/>
        <v>517</v>
      </c>
      <c r="BF517">
        <f t="shared" si="335"/>
        <v>517</v>
      </c>
      <c r="BG517" t="str">
        <f t="shared" si="319"/>
        <v>$H$560</v>
      </c>
      <c r="BH517">
        <f t="shared" ca="1" si="248"/>
        <v>340</v>
      </c>
      <c r="BI517" t="str">
        <f t="shared" si="320"/>
        <v>$H$511</v>
      </c>
      <c r="BJ517">
        <f t="shared" ca="1" si="249"/>
        <v>280.7</v>
      </c>
      <c r="BK517">
        <f>ROW()</f>
        <v>517</v>
      </c>
      <c r="BL517">
        <f t="shared" si="277"/>
        <v>0</v>
      </c>
      <c r="BM517" t="b">
        <f t="shared" si="321"/>
        <v>1</v>
      </c>
      <c r="BN517">
        <f t="shared" ca="1" si="445"/>
        <v>340</v>
      </c>
      <c r="BO517">
        <f t="shared" si="322"/>
        <v>284.5</v>
      </c>
    </row>
    <row r="518" spans="1:67" x14ac:dyDescent="0.25">
      <c r="A518" t="str">
        <f t="shared" si="271"/>
        <v>201812</v>
      </c>
      <c r="B518">
        <f t="shared" si="272"/>
        <v>2018</v>
      </c>
      <c r="C518">
        <f t="shared" si="273"/>
        <v>12</v>
      </c>
      <c r="D518">
        <f t="shared" si="274"/>
        <v>513</v>
      </c>
      <c r="E518" s="64">
        <v>10849</v>
      </c>
      <c r="F518" s="64">
        <v>8857</v>
      </c>
      <c r="G518" s="2">
        <v>0.8</v>
      </c>
      <c r="H518" s="63">
        <v>285.60000000000002</v>
      </c>
      <c r="J518" s="32">
        <f t="shared" si="360"/>
        <v>1</v>
      </c>
      <c r="K518" s="32">
        <f t="shared" si="279"/>
        <v>1.0018097500282774</v>
      </c>
      <c r="L518" s="104">
        <v>0.82</v>
      </c>
      <c r="M518" s="104">
        <v>1.34</v>
      </c>
      <c r="N518" s="104">
        <v>1.75</v>
      </c>
      <c r="P518" s="104">
        <v>-2.0299999999999998</v>
      </c>
      <c r="Q518" s="104">
        <v>-1.94</v>
      </c>
      <c r="R518" s="104">
        <v>-1.47</v>
      </c>
      <c r="T518" s="104">
        <v>-2.56</v>
      </c>
      <c r="U518" s="104">
        <v>-2.0499999999999998</v>
      </c>
      <c r="V518" s="104">
        <v>-1.49</v>
      </c>
      <c r="X518" s="104">
        <f t="shared" ref="X518" si="542">(P518+T518)/2</f>
        <v>-2.2949999999999999</v>
      </c>
      <c r="Y518" s="104">
        <f t="shared" ref="Y518" si="543">(Q518+U518)/2</f>
        <v>-1.9949999999999999</v>
      </c>
      <c r="Z518" s="104">
        <f t="shared" ref="Z518" si="544">(R518+V518)/2</f>
        <v>-1.48</v>
      </c>
      <c r="AB518" s="104">
        <f t="shared" ref="AB518" si="545">L518-X518</f>
        <v>3.1149999999999998</v>
      </c>
      <c r="AC518" s="104">
        <f t="shared" ref="AC518" si="546">M518-Y518</f>
        <v>3.335</v>
      </c>
      <c r="AD518" s="104">
        <f t="shared" ref="AD518" si="547">N518-Z518</f>
        <v>3.23</v>
      </c>
      <c r="AF518" s="63">
        <f t="shared" ref="AF518" si="548">(AB518+1.5)/100</f>
        <v>4.6150000000000004E-2</v>
      </c>
      <c r="AG518" s="63">
        <f t="shared" ref="AG518" si="549">(AC518+1.5)/100</f>
        <v>4.8349999999999997E-2</v>
      </c>
      <c r="AH518" s="63">
        <f t="shared" ref="AH518" si="550">(AD518+1.5)/100</f>
        <v>4.7300000000000002E-2</v>
      </c>
      <c r="AJ518" s="63">
        <f t="shared" ref="AJ518" si="551">(1+AF518)^(1/12)-1</f>
        <v>3.766806550707047E-3</v>
      </c>
      <c r="AK518" s="63">
        <f t="shared" ref="AK518" si="552">(1+AG518)^(1/12)-1</f>
        <v>3.9425430901480762E-3</v>
      </c>
      <c r="AL518" s="63">
        <f t="shared" ref="AL518" si="553">(1+AH518)^(1/12)-1</f>
        <v>3.8587110455146068E-3</v>
      </c>
      <c r="AN518" s="106" t="str">
        <f t="shared" ca="1" si="250"/>
        <v/>
      </c>
      <c r="AP518" s="106" t="str">
        <f t="shared" ca="1" si="251"/>
        <v/>
      </c>
      <c r="AR518" t="str">
        <f t="shared" si="237"/>
        <v>201812</v>
      </c>
      <c r="AS518">
        <f t="shared" si="243"/>
        <v>513</v>
      </c>
      <c r="AT518">
        <f t="shared" ca="1" si="238"/>
        <v>10849</v>
      </c>
      <c r="AU518">
        <f t="shared" ca="1" si="239"/>
        <v>8857</v>
      </c>
      <c r="AV518">
        <f t="shared" ca="1" si="240"/>
        <v>0.8</v>
      </c>
      <c r="AW518">
        <f t="shared" ca="1" si="241"/>
        <v>285.60000000000002</v>
      </c>
      <c r="BC518">
        <f t="shared" si="316"/>
        <v>518</v>
      </c>
      <c r="BD518">
        <f t="shared" si="317"/>
        <v>518</v>
      </c>
      <c r="BE518">
        <f t="shared" si="318"/>
        <v>518</v>
      </c>
      <c r="BF518">
        <f t="shared" si="335"/>
        <v>518</v>
      </c>
      <c r="BG518" t="str">
        <f t="shared" si="319"/>
        <v>$H$560</v>
      </c>
      <c r="BH518">
        <f t="shared" ca="1" si="248"/>
        <v>340</v>
      </c>
      <c r="BI518" t="str">
        <f t="shared" si="320"/>
        <v>$H$512</v>
      </c>
      <c r="BJ518">
        <f t="shared" ca="1" si="249"/>
        <v>281.5</v>
      </c>
      <c r="BK518">
        <f>ROW()</f>
        <v>518</v>
      </c>
      <c r="BL518">
        <f t="shared" si="277"/>
        <v>0</v>
      </c>
      <c r="BM518" t="b">
        <f t="shared" si="321"/>
        <v>1</v>
      </c>
      <c r="BN518">
        <f t="shared" ca="1" si="445"/>
        <v>340</v>
      </c>
      <c r="BO518">
        <f t="shared" si="322"/>
        <v>285.60000000000002</v>
      </c>
    </row>
    <row r="519" spans="1:67" x14ac:dyDescent="0.25">
      <c r="A519" t="str">
        <f t="shared" si="271"/>
        <v>20191</v>
      </c>
      <c r="B519">
        <f t="shared" si="272"/>
        <v>2019</v>
      </c>
      <c r="C519">
        <f t="shared" si="273"/>
        <v>1</v>
      </c>
      <c r="D519">
        <f t="shared" si="274"/>
        <v>514</v>
      </c>
      <c r="E519" s="64">
        <v>10911</v>
      </c>
      <c r="F519" s="64">
        <v>8873</v>
      </c>
      <c r="G519" s="2">
        <v>0.8</v>
      </c>
      <c r="H519" s="63">
        <v>283</v>
      </c>
      <c r="J519" s="32">
        <f t="shared" si="360"/>
        <v>1.0057148124251083</v>
      </c>
      <c r="K519" s="32">
        <f t="shared" si="279"/>
        <v>1.0018064807496896</v>
      </c>
      <c r="L519" s="104">
        <v>0.78</v>
      </c>
      <c r="M519" s="104">
        <v>1.25</v>
      </c>
      <c r="N519" s="104">
        <v>1.61</v>
      </c>
      <c r="P519" s="104">
        <v>-1.99</v>
      </c>
      <c r="Q519" s="104">
        <v>-1.96</v>
      </c>
      <c r="R519" s="104">
        <v>-1.56</v>
      </c>
      <c r="T519" s="104">
        <v>-2.54</v>
      </c>
      <c r="U519" s="104">
        <v>-2.0699999999999998</v>
      </c>
      <c r="V519" s="104">
        <v>-1.57</v>
      </c>
      <c r="X519" s="104">
        <f t="shared" ref="X519:X520" si="554">(P519+T519)/2</f>
        <v>-2.2650000000000001</v>
      </c>
      <c r="Y519" s="104">
        <f t="shared" ref="Y519:Y520" si="555">(Q519+U519)/2</f>
        <v>-2.0149999999999997</v>
      </c>
      <c r="Z519" s="104">
        <f t="shared" ref="Z519:Z520" si="556">(R519+V519)/2</f>
        <v>-1.5649999999999999</v>
      </c>
      <c r="AB519" s="104">
        <f t="shared" ref="AB519:AB520" si="557">L519-X519</f>
        <v>3.0449999999999999</v>
      </c>
      <c r="AC519" s="104">
        <f t="shared" ref="AC519:AC520" si="558">M519-Y519</f>
        <v>3.2649999999999997</v>
      </c>
      <c r="AD519" s="104">
        <f t="shared" ref="AD519:AD520" si="559">N519-Z519</f>
        <v>3.1749999999999998</v>
      </c>
      <c r="AF519" s="63">
        <f t="shared" ref="AF519:AF520" si="560">(AB519+1.5)/100</f>
        <v>4.5449999999999997E-2</v>
      </c>
      <c r="AG519" s="63">
        <f t="shared" ref="AG519:AG520" si="561">(AC519+1.5)/100</f>
        <v>4.7649999999999998E-2</v>
      </c>
      <c r="AH519" s="63">
        <f t="shared" ref="AH519:AH520" si="562">(AD519+1.5)/100</f>
        <v>4.675E-2</v>
      </c>
      <c r="AJ519" s="63">
        <f t="shared" ref="AJ519:AJ520" si="563">(1+AF519)^(1/12)-1</f>
        <v>3.7108193323807104E-3</v>
      </c>
      <c r="AK519" s="63">
        <f t="shared" ref="AK519:AK520" si="564">(1+AG519)^(1/12)-1</f>
        <v>3.8866636174783586E-3</v>
      </c>
      <c r="AL519" s="63">
        <f t="shared" ref="AL519:AL520" si="565">(1+AH519)^(1/12)-1</f>
        <v>3.814768269600366E-3</v>
      </c>
      <c r="AN519" s="106" t="str">
        <f t="shared" ca="1" si="250"/>
        <v/>
      </c>
      <c r="AP519" s="106" t="str">
        <f t="shared" ca="1" si="251"/>
        <v/>
      </c>
      <c r="AR519" t="str">
        <f t="shared" ref="AR519:AR582" si="566">A519</f>
        <v>20191</v>
      </c>
      <c r="AS519">
        <f t="shared" si="243"/>
        <v>514</v>
      </c>
      <c r="AT519">
        <f t="shared" ref="AT519:AT582" ca="1" si="567">ROUND(IF(ROW()&lt;BC$2,E519,INDIRECT(ADDRESS(BC$2,E$3))*(INDIRECT(ADDRESS(BC$2,E$3))/INDIRECT(ADDRESS(BC519-$BJ$3,E$3)))^((ROW()-BC519)/$BJ$3)*((ROW()-BC519-1)&lt;$BM$3)),0)</f>
        <v>10911</v>
      </c>
      <c r="AU519">
        <f t="shared" ref="AU519:AU582" ca="1" si="568">ROUND(IF(ROW()&lt;BD$2,F519,INDIRECT(ADDRESS(BD$2,F$3))*(INDIRECT(ADDRESS(BD$2,F$3))/INDIRECT(ADDRESS(BD519-$BJ$3,F$3)))^((ROW()-BD519)/$BJ$3)*((ROW()-BD519-1)&lt;$BM$3)),0)</f>
        <v>8873</v>
      </c>
      <c r="AV519">
        <f t="shared" ref="AV519:AV582" ca="1" si="569">MIN(1,ROUND(IF(ROW()&lt;BE$2,G519,INDIRECT(ADDRESS(BE$2,G$3))*(INDIRECT(ADDRESS(BE$2,G$3))/INDIRECT(ADDRESS(BE519-$BJ$3,G$3)))^((ROW()-BE519)/$BJ$3)*((ROW()-BE519-1)&lt;$BM$3)),2))</f>
        <v>0.8</v>
      </c>
      <c r="AW519">
        <f t="shared" ref="AW519:AW582" ca="1" si="570">ROUND(IF(ROW()&lt;BF$2,H519,INDIRECT(ADDRESS(BF$2,H$3))*(INDIRECT(ADDRESS(BF$2,H$3))/INDIRECT(ADDRESS(BF519-$BJ$3,H$3)))^((ROW()-BF519)/$BJ$3)*((ROW()-BF519-1)&lt;$BM$3)),1)</f>
        <v>283</v>
      </c>
      <c r="BC519">
        <f t="shared" si="316"/>
        <v>519</v>
      </c>
      <c r="BD519">
        <f t="shared" si="317"/>
        <v>519</v>
      </c>
      <c r="BE519">
        <f t="shared" si="318"/>
        <v>519</v>
      </c>
      <c r="BF519">
        <f t="shared" si="335"/>
        <v>519</v>
      </c>
      <c r="BG519" t="str">
        <f t="shared" si="319"/>
        <v>$H$560</v>
      </c>
      <c r="BH519">
        <f t="shared" ca="1" si="248"/>
        <v>340</v>
      </c>
      <c r="BI519" t="str">
        <f t="shared" si="320"/>
        <v>$H$513</v>
      </c>
      <c r="BJ519">
        <f t="shared" ca="1" si="249"/>
        <v>281.7</v>
      </c>
      <c r="BK519">
        <f>ROW()</f>
        <v>519</v>
      </c>
      <c r="BL519">
        <f t="shared" si="277"/>
        <v>0</v>
      </c>
      <c r="BM519" t="b">
        <f t="shared" si="321"/>
        <v>1</v>
      </c>
      <c r="BN519">
        <f t="shared" ca="1" si="445"/>
        <v>340</v>
      </c>
      <c r="BO519">
        <f t="shared" si="322"/>
        <v>283</v>
      </c>
    </row>
    <row r="520" spans="1:67" x14ac:dyDescent="0.25">
      <c r="A520" t="str">
        <f t="shared" si="271"/>
        <v>20192</v>
      </c>
      <c r="B520">
        <f t="shared" si="272"/>
        <v>2019</v>
      </c>
      <c r="C520">
        <f t="shared" si="273"/>
        <v>2</v>
      </c>
      <c r="D520">
        <f t="shared" si="274"/>
        <v>515</v>
      </c>
      <c r="E520" s="64">
        <v>10890</v>
      </c>
      <c r="F520" s="64">
        <v>8888</v>
      </c>
      <c r="G520" s="2">
        <v>0.8</v>
      </c>
      <c r="H520" s="63">
        <v>285</v>
      </c>
      <c r="J520" s="32">
        <f t="shared" si="360"/>
        <v>0.9980753368160572</v>
      </c>
      <c r="K520" s="32">
        <f t="shared" si="279"/>
        <v>1.0016905218077312</v>
      </c>
      <c r="L520" s="104">
        <v>0.84</v>
      </c>
      <c r="M520" s="104">
        <v>1.28</v>
      </c>
      <c r="N520" s="104">
        <v>1.59</v>
      </c>
      <c r="P520" s="104">
        <v>-1.92</v>
      </c>
      <c r="Q520" s="104">
        <v>-1.88</v>
      </c>
      <c r="R520" s="104">
        <v>-1.57</v>
      </c>
      <c r="T520" s="104">
        <v>-2.48</v>
      </c>
      <c r="U520" s="104">
        <v>-1.99</v>
      </c>
      <c r="V520" s="104">
        <v>-1.59</v>
      </c>
      <c r="X520" s="104">
        <f t="shared" si="554"/>
        <v>-2.2000000000000002</v>
      </c>
      <c r="Y520" s="104">
        <f t="shared" si="555"/>
        <v>-1.9350000000000001</v>
      </c>
      <c r="Z520" s="104">
        <f t="shared" si="556"/>
        <v>-1.58</v>
      </c>
      <c r="AB520" s="104">
        <f t="shared" si="557"/>
        <v>3.04</v>
      </c>
      <c r="AC520" s="104">
        <f t="shared" si="558"/>
        <v>3.2149999999999999</v>
      </c>
      <c r="AD520" s="104">
        <f t="shared" si="559"/>
        <v>3.17</v>
      </c>
      <c r="AF520" s="63">
        <f t="shared" si="560"/>
        <v>4.5400000000000003E-2</v>
      </c>
      <c r="AG520" s="63">
        <f t="shared" si="561"/>
        <v>4.7149999999999997E-2</v>
      </c>
      <c r="AH520" s="63">
        <f t="shared" si="562"/>
        <v>4.6699999999999998E-2</v>
      </c>
      <c r="AJ520" s="63">
        <f t="shared" si="563"/>
        <v>3.7068189305531352E-3</v>
      </c>
      <c r="AK520" s="63">
        <f t="shared" si="564"/>
        <v>3.8467287503822778E-3</v>
      </c>
      <c r="AL520" s="63">
        <f t="shared" si="565"/>
        <v>3.8107724223526152E-3</v>
      </c>
      <c r="AN520" s="106" t="str">
        <f t="shared" ca="1" si="250"/>
        <v/>
      </c>
      <c r="AP520" s="106" t="str">
        <f t="shared" ca="1" si="251"/>
        <v/>
      </c>
      <c r="AR520" t="str">
        <f t="shared" si="566"/>
        <v>20192</v>
      </c>
      <c r="AS520">
        <f t="shared" si="243"/>
        <v>515</v>
      </c>
      <c r="AT520">
        <f t="shared" ca="1" si="567"/>
        <v>10890</v>
      </c>
      <c r="AU520">
        <f t="shared" ca="1" si="568"/>
        <v>8888</v>
      </c>
      <c r="AV520">
        <f t="shared" ca="1" si="569"/>
        <v>0.8</v>
      </c>
      <c r="AW520">
        <f t="shared" ca="1" si="570"/>
        <v>285</v>
      </c>
      <c r="BC520">
        <f t="shared" si="316"/>
        <v>520</v>
      </c>
      <c r="BD520">
        <f t="shared" si="317"/>
        <v>520</v>
      </c>
      <c r="BE520">
        <f t="shared" si="318"/>
        <v>520</v>
      </c>
      <c r="BF520">
        <f t="shared" si="335"/>
        <v>520</v>
      </c>
      <c r="BG520" t="str">
        <f t="shared" si="319"/>
        <v>$H$560</v>
      </c>
      <c r="BH520">
        <f t="shared" ca="1" si="248"/>
        <v>340</v>
      </c>
      <c r="BI520" t="str">
        <f t="shared" si="320"/>
        <v>$H$514</v>
      </c>
      <c r="BJ520">
        <f t="shared" ca="1" si="249"/>
        <v>284.2</v>
      </c>
      <c r="BK520">
        <f>ROW()</f>
        <v>520</v>
      </c>
      <c r="BL520">
        <f t="shared" si="277"/>
        <v>0</v>
      </c>
      <c r="BM520" t="b">
        <f t="shared" si="321"/>
        <v>1</v>
      </c>
      <c r="BN520">
        <f t="shared" ca="1" si="445"/>
        <v>340</v>
      </c>
      <c r="BO520">
        <f t="shared" si="322"/>
        <v>285</v>
      </c>
    </row>
    <row r="521" spans="1:67" x14ac:dyDescent="0.25">
      <c r="A521" t="str">
        <f t="shared" si="271"/>
        <v>20193</v>
      </c>
      <c r="B521">
        <f t="shared" si="272"/>
        <v>2019</v>
      </c>
      <c r="C521">
        <f t="shared" si="273"/>
        <v>3</v>
      </c>
      <c r="D521">
        <f t="shared" si="274"/>
        <v>516</v>
      </c>
      <c r="E521" s="64">
        <v>10870</v>
      </c>
      <c r="F521" s="64">
        <v>8904</v>
      </c>
      <c r="G521" s="2">
        <v>0.8</v>
      </c>
      <c r="H521" s="63">
        <v>285.10000000000002</v>
      </c>
      <c r="J521" s="32">
        <f t="shared" si="360"/>
        <v>0.99816345270890727</v>
      </c>
      <c r="K521" s="32">
        <f t="shared" si="279"/>
        <v>1.0018001800180019</v>
      </c>
      <c r="L521" s="104">
        <v>0.89</v>
      </c>
      <c r="M521" s="104">
        <v>1.34</v>
      </c>
      <c r="N521" s="104">
        <v>1.66</v>
      </c>
      <c r="P521" s="104">
        <v>-2.3199999999999998</v>
      </c>
      <c r="Q521" s="104">
        <v>-1.92</v>
      </c>
      <c r="R521" s="104">
        <v>-1.59</v>
      </c>
      <c r="T521" s="104">
        <v>-2.9</v>
      </c>
      <c r="U521" s="104">
        <v>-2.04</v>
      </c>
      <c r="V521" s="104">
        <v>-1.61</v>
      </c>
      <c r="X521" s="104">
        <f t="shared" ref="X521:X522" si="571">(P521+T521)/2</f>
        <v>-2.61</v>
      </c>
      <c r="Y521" s="104">
        <f t="shared" ref="Y521:Y522" si="572">(Q521+U521)/2</f>
        <v>-1.98</v>
      </c>
      <c r="Z521" s="104">
        <f t="shared" ref="Z521:Z522" si="573">(R521+V521)/2</f>
        <v>-1.6</v>
      </c>
      <c r="AB521" s="104">
        <f t="shared" ref="AB521:AB522" si="574">L521-X521</f>
        <v>3.5</v>
      </c>
      <c r="AC521" s="104">
        <f t="shared" ref="AC521:AC522" si="575">M521-Y521</f>
        <v>3.3200000000000003</v>
      </c>
      <c r="AD521" s="104">
        <f t="shared" ref="AD521:AD522" si="576">N521-Z521</f>
        <v>3.26</v>
      </c>
      <c r="AF521" s="63">
        <f t="shared" ref="AF521:AF522" si="577">(AB521+1.5)/100</f>
        <v>0.05</v>
      </c>
      <c r="AG521" s="63">
        <f t="shared" ref="AG521:AG522" si="578">(AC521+1.5)/100</f>
        <v>4.82E-2</v>
      </c>
      <c r="AH521" s="63">
        <f t="shared" ref="AH521:AH522" si="579">(AD521+1.5)/100</f>
        <v>4.7599999999999996E-2</v>
      </c>
      <c r="AJ521" s="63">
        <f t="shared" ref="AJ521:AJ522" si="580">(1+AF521)^(1/12)-1</f>
        <v>4.0741237836483535E-3</v>
      </c>
      <c r="AK521" s="63">
        <f t="shared" ref="AK521:AK522" si="581">(1+AG521)^(1/12)-1</f>
        <v>3.9305717973199261E-3</v>
      </c>
      <c r="AL521" s="63">
        <f t="shared" ref="AL521:AL522" si="582">(1+AH521)^(1/12)-1</f>
        <v>3.8826709170549645E-3</v>
      </c>
      <c r="AN521" s="106" t="str">
        <f t="shared" ca="1" si="250"/>
        <v/>
      </c>
      <c r="AP521" s="106" t="str">
        <f t="shared" ca="1" si="251"/>
        <v/>
      </c>
      <c r="AR521" t="str">
        <f t="shared" si="566"/>
        <v>20193</v>
      </c>
      <c r="AS521">
        <f t="shared" si="243"/>
        <v>516</v>
      </c>
      <c r="AT521">
        <f t="shared" ca="1" si="567"/>
        <v>10870</v>
      </c>
      <c r="AU521">
        <f t="shared" ca="1" si="568"/>
        <v>8904</v>
      </c>
      <c r="AV521">
        <f t="shared" ca="1" si="569"/>
        <v>0.8</v>
      </c>
      <c r="AW521">
        <f t="shared" ca="1" si="570"/>
        <v>285.10000000000002</v>
      </c>
      <c r="BC521">
        <f t="shared" si="316"/>
        <v>521</v>
      </c>
      <c r="BD521">
        <f t="shared" si="317"/>
        <v>521</v>
      </c>
      <c r="BE521">
        <f t="shared" si="318"/>
        <v>521</v>
      </c>
      <c r="BF521">
        <f t="shared" si="335"/>
        <v>521</v>
      </c>
      <c r="BG521" t="str">
        <f t="shared" si="319"/>
        <v>$H$560</v>
      </c>
      <c r="BH521">
        <f t="shared" ca="1" si="248"/>
        <v>340</v>
      </c>
      <c r="BI521" t="str">
        <f t="shared" si="320"/>
        <v>$H$515</v>
      </c>
      <c r="BJ521">
        <f t="shared" ca="1" si="249"/>
        <v>284.10000000000002</v>
      </c>
      <c r="BK521">
        <f>ROW()</f>
        <v>521</v>
      </c>
      <c r="BL521">
        <f t="shared" si="277"/>
        <v>0</v>
      </c>
      <c r="BM521" t="b">
        <f t="shared" si="321"/>
        <v>1</v>
      </c>
      <c r="BN521">
        <f t="shared" ca="1" si="445"/>
        <v>340</v>
      </c>
      <c r="BO521">
        <f t="shared" si="322"/>
        <v>285.10000000000002</v>
      </c>
    </row>
    <row r="522" spans="1:67" x14ac:dyDescent="0.25">
      <c r="A522" t="str">
        <f t="shared" si="271"/>
        <v>20194</v>
      </c>
      <c r="B522">
        <f t="shared" si="272"/>
        <v>2019</v>
      </c>
      <c r="C522">
        <f t="shared" si="273"/>
        <v>4</v>
      </c>
      <c r="D522">
        <f t="shared" si="274"/>
        <v>517</v>
      </c>
      <c r="E522" s="64">
        <v>10952</v>
      </c>
      <c r="F522" s="64">
        <v>8919</v>
      </c>
      <c r="G522" s="2">
        <v>0.8</v>
      </c>
      <c r="H522" s="63">
        <v>288.2</v>
      </c>
      <c r="J522" s="32">
        <f t="shared" si="360"/>
        <v>1.00754369825207</v>
      </c>
      <c r="K522" s="32">
        <f t="shared" si="279"/>
        <v>1.0016846361185985</v>
      </c>
      <c r="L522" s="104">
        <v>0.66</v>
      </c>
      <c r="M522" s="104">
        <v>1.0900000000000001</v>
      </c>
      <c r="N522" s="104">
        <v>1.43</v>
      </c>
      <c r="P522" s="104">
        <v>-2.2999999999999998</v>
      </c>
      <c r="Q522" s="104">
        <v>-2.1</v>
      </c>
      <c r="R522" s="104">
        <v>-1.79</v>
      </c>
      <c r="T522" s="104">
        <v>-2.67</v>
      </c>
      <c r="U522" s="104">
        <v>-2.2000000000000002</v>
      </c>
      <c r="V522" s="104">
        <v>-1.81</v>
      </c>
      <c r="X522" s="104">
        <f t="shared" si="571"/>
        <v>-2.4849999999999999</v>
      </c>
      <c r="Y522" s="104">
        <f t="shared" si="572"/>
        <v>-2.1500000000000004</v>
      </c>
      <c r="Z522" s="104">
        <f t="shared" si="573"/>
        <v>-1.8</v>
      </c>
      <c r="AB522" s="104">
        <f t="shared" si="574"/>
        <v>3.145</v>
      </c>
      <c r="AC522" s="104">
        <f t="shared" si="575"/>
        <v>3.24</v>
      </c>
      <c r="AD522" s="104">
        <f t="shared" si="576"/>
        <v>3.23</v>
      </c>
      <c r="AF522" s="63">
        <f t="shared" si="577"/>
        <v>4.6449999999999998E-2</v>
      </c>
      <c r="AG522" s="63">
        <f t="shared" si="578"/>
        <v>4.7400000000000005E-2</v>
      </c>
      <c r="AH522" s="63">
        <f t="shared" si="579"/>
        <v>4.7300000000000002E-2</v>
      </c>
      <c r="AJ522" s="63">
        <f t="shared" si="580"/>
        <v>3.7907905611578308E-3</v>
      </c>
      <c r="AK522" s="63">
        <f t="shared" si="581"/>
        <v>3.8666983683250944E-3</v>
      </c>
      <c r="AL522" s="63">
        <f t="shared" si="582"/>
        <v>3.8587110455146068E-3</v>
      </c>
      <c r="AN522" s="106" t="str">
        <f t="shared" ca="1" si="250"/>
        <v/>
      </c>
      <c r="AP522" s="106" t="str">
        <f t="shared" ca="1" si="251"/>
        <v/>
      </c>
      <c r="AR522" t="str">
        <f t="shared" si="566"/>
        <v>20194</v>
      </c>
      <c r="AS522">
        <f t="shared" si="243"/>
        <v>517</v>
      </c>
      <c r="AT522">
        <f t="shared" ca="1" si="567"/>
        <v>10952</v>
      </c>
      <c r="AU522">
        <f t="shared" ca="1" si="568"/>
        <v>8919</v>
      </c>
      <c r="AV522">
        <f t="shared" ca="1" si="569"/>
        <v>0.8</v>
      </c>
      <c r="AW522">
        <f t="shared" ca="1" si="570"/>
        <v>288.2</v>
      </c>
      <c r="BC522">
        <f t="shared" si="316"/>
        <v>522</v>
      </c>
      <c r="BD522">
        <f t="shared" si="317"/>
        <v>522</v>
      </c>
      <c r="BE522">
        <f t="shared" si="318"/>
        <v>522</v>
      </c>
      <c r="BF522">
        <f t="shared" si="335"/>
        <v>522</v>
      </c>
      <c r="BG522" t="str">
        <f t="shared" si="319"/>
        <v>$H$560</v>
      </c>
      <c r="BH522">
        <f t="shared" ca="1" si="248"/>
        <v>340</v>
      </c>
      <c r="BI522" t="str">
        <f t="shared" si="320"/>
        <v>$H$516</v>
      </c>
      <c r="BJ522">
        <f t="shared" ca="1" si="249"/>
        <v>284.5</v>
      </c>
      <c r="BK522">
        <f>ROW()</f>
        <v>522</v>
      </c>
      <c r="BL522">
        <f t="shared" si="277"/>
        <v>0</v>
      </c>
      <c r="BM522" t="b">
        <f t="shared" si="321"/>
        <v>1</v>
      </c>
      <c r="BN522">
        <f t="shared" ca="1" si="445"/>
        <v>340</v>
      </c>
      <c r="BO522">
        <f t="shared" si="322"/>
        <v>288.2</v>
      </c>
    </row>
    <row r="523" spans="1:67" x14ac:dyDescent="0.25">
      <c r="A523" t="str">
        <f t="shared" si="271"/>
        <v>20195</v>
      </c>
      <c r="B523">
        <f t="shared" si="272"/>
        <v>2019</v>
      </c>
      <c r="C523">
        <f t="shared" si="273"/>
        <v>5</v>
      </c>
      <c r="D523">
        <f t="shared" si="274"/>
        <v>518</v>
      </c>
      <c r="E523" s="64">
        <v>11035</v>
      </c>
      <c r="F523" s="64">
        <v>8936</v>
      </c>
      <c r="G523" s="2">
        <v>0.8</v>
      </c>
      <c r="H523" s="63">
        <v>289.2</v>
      </c>
      <c r="J523" s="32">
        <f t="shared" si="360"/>
        <v>1.0075785244704163</v>
      </c>
      <c r="K523" s="32">
        <f t="shared" si="279"/>
        <v>1.0019060432783944</v>
      </c>
      <c r="L523" s="104">
        <v>0.78</v>
      </c>
      <c r="M523" s="104">
        <v>1.2</v>
      </c>
      <c r="N523" s="104">
        <v>1.52</v>
      </c>
      <c r="P523" s="104">
        <v>-2.29</v>
      </c>
      <c r="Q523" s="104">
        <v>-2.06</v>
      </c>
      <c r="R523" s="104">
        <v>-1.78</v>
      </c>
      <c r="T523" s="104">
        <v>-2.67</v>
      </c>
      <c r="U523" s="104">
        <v>-2.16</v>
      </c>
      <c r="V523" s="104">
        <v>-1.8</v>
      </c>
      <c r="X523" s="104">
        <f t="shared" ref="X523:X529" si="583">(P523+T523)/2</f>
        <v>-2.48</v>
      </c>
      <c r="Y523" s="104">
        <f t="shared" ref="Y523:Y529" si="584">(Q523+U523)/2</f>
        <v>-2.1100000000000003</v>
      </c>
      <c r="Z523" s="104">
        <f t="shared" ref="Z523:Z529" si="585">(R523+V523)/2</f>
        <v>-1.79</v>
      </c>
      <c r="AB523" s="104">
        <f t="shared" ref="AB523:AB529" si="586">L523-X523</f>
        <v>3.26</v>
      </c>
      <c r="AC523" s="104">
        <f t="shared" ref="AC523:AC525" si="587">M523-Y523</f>
        <v>3.3100000000000005</v>
      </c>
      <c r="AD523" s="104">
        <f t="shared" ref="AD523:AD529" si="588">N523-Z523</f>
        <v>3.31</v>
      </c>
      <c r="AF523" s="63">
        <f t="shared" ref="AF523:AF529" si="589">(AB523+1.5)/100</f>
        <v>4.7599999999999996E-2</v>
      </c>
      <c r="AG523" s="63">
        <f t="shared" ref="AG523:AG525" si="590">(AC523+1.5)/100</f>
        <v>4.8100000000000004E-2</v>
      </c>
      <c r="AH523" s="63">
        <f t="shared" ref="AH523:AH529" si="591">(AD523+1.5)/100</f>
        <v>4.8100000000000004E-2</v>
      </c>
      <c r="AJ523" s="63">
        <f t="shared" ref="AJ523:AJ529" si="592">(1+AF523)^(1/12)-1</f>
        <v>3.8826709170549645E-3</v>
      </c>
      <c r="AK523" s="63">
        <f t="shared" ref="AK523:AK529" si="593">(1+AG523)^(1/12)-1</f>
        <v>3.9225900629809018E-3</v>
      </c>
      <c r="AL523" s="63">
        <f t="shared" ref="AL523:AL529" si="594">(1+AH523)^(1/12)-1</f>
        <v>3.9225900629809018E-3</v>
      </c>
      <c r="AN523" s="106" t="str">
        <f t="shared" ca="1" si="250"/>
        <v/>
      </c>
      <c r="AP523" s="106" t="str">
        <f t="shared" ca="1" si="251"/>
        <v/>
      </c>
      <c r="AR523" t="str">
        <f t="shared" si="566"/>
        <v>20195</v>
      </c>
      <c r="AS523">
        <f t="shared" si="243"/>
        <v>518</v>
      </c>
      <c r="AT523">
        <f t="shared" ca="1" si="567"/>
        <v>11035</v>
      </c>
      <c r="AU523">
        <f t="shared" ca="1" si="568"/>
        <v>8936</v>
      </c>
      <c r="AV523">
        <f t="shared" ca="1" si="569"/>
        <v>0.8</v>
      </c>
      <c r="AW523">
        <f t="shared" ca="1" si="570"/>
        <v>289.2</v>
      </c>
      <c r="BC523">
        <f t="shared" si="316"/>
        <v>523</v>
      </c>
      <c r="BD523">
        <f t="shared" si="317"/>
        <v>523</v>
      </c>
      <c r="BE523">
        <f t="shared" si="318"/>
        <v>523</v>
      </c>
      <c r="BF523">
        <f t="shared" si="335"/>
        <v>523</v>
      </c>
      <c r="BG523" t="str">
        <f t="shared" si="319"/>
        <v>$H$560</v>
      </c>
      <c r="BH523">
        <f t="shared" ca="1" si="248"/>
        <v>340</v>
      </c>
      <c r="BI523" t="str">
        <f t="shared" si="320"/>
        <v>$H$517</v>
      </c>
      <c r="BJ523">
        <f t="shared" ca="1" si="249"/>
        <v>284.5</v>
      </c>
      <c r="BK523">
        <f>ROW()</f>
        <v>523</v>
      </c>
      <c r="BL523">
        <f t="shared" si="277"/>
        <v>0</v>
      </c>
      <c r="BM523" t="b">
        <f t="shared" si="321"/>
        <v>1</v>
      </c>
      <c r="BN523">
        <f t="shared" ca="1" si="445"/>
        <v>340</v>
      </c>
      <c r="BO523">
        <f t="shared" si="322"/>
        <v>289.2</v>
      </c>
    </row>
    <row r="524" spans="1:67" x14ac:dyDescent="0.25">
      <c r="A524" t="str">
        <f t="shared" si="271"/>
        <v>20196</v>
      </c>
      <c r="B524">
        <f t="shared" si="272"/>
        <v>2019</v>
      </c>
      <c r="C524">
        <f t="shared" si="273"/>
        <v>6</v>
      </c>
      <c r="D524">
        <f t="shared" si="274"/>
        <v>519</v>
      </c>
      <c r="E524" s="64">
        <v>11076</v>
      </c>
      <c r="F524" s="64">
        <v>8951</v>
      </c>
      <c r="G524" s="2">
        <v>0.8</v>
      </c>
      <c r="H524" s="63">
        <v>289.60000000000002</v>
      </c>
      <c r="J524" s="32">
        <f t="shared" si="360"/>
        <v>1.003715450838242</v>
      </c>
      <c r="K524" s="32">
        <f t="shared" si="279"/>
        <v>1.0016786034019696</v>
      </c>
      <c r="L524" s="104">
        <v>0.53</v>
      </c>
      <c r="M524" s="104">
        <v>0.92</v>
      </c>
      <c r="N524" s="104">
        <v>1.26</v>
      </c>
      <c r="P524" s="104">
        <v>-2.2999999999999998</v>
      </c>
      <c r="Q524" s="104">
        <v>-2.27</v>
      </c>
      <c r="R524" s="104">
        <v>-1.9</v>
      </c>
      <c r="T524" s="104">
        <v>-2.68</v>
      </c>
      <c r="U524" s="104">
        <v>-2.37</v>
      </c>
      <c r="V524" s="104">
        <v>-1.91</v>
      </c>
      <c r="X524" s="104">
        <f t="shared" si="583"/>
        <v>-2.4900000000000002</v>
      </c>
      <c r="Y524" s="104">
        <f t="shared" si="584"/>
        <v>-2.3200000000000003</v>
      </c>
      <c r="Z524" s="104">
        <f t="shared" si="585"/>
        <v>-1.9049999999999998</v>
      </c>
      <c r="AB524" s="104">
        <f t="shared" si="586"/>
        <v>3.0200000000000005</v>
      </c>
      <c r="AC524" s="104">
        <f t="shared" si="587"/>
        <v>3.24</v>
      </c>
      <c r="AD524" s="104">
        <f t="shared" si="588"/>
        <v>3.165</v>
      </c>
      <c r="AF524" s="63">
        <f t="shared" si="589"/>
        <v>4.5200000000000004E-2</v>
      </c>
      <c r="AG524" s="63">
        <f t="shared" si="590"/>
        <v>4.7400000000000005E-2</v>
      </c>
      <c r="AH524" s="63">
        <f t="shared" si="591"/>
        <v>4.6649999999999997E-2</v>
      </c>
      <c r="AJ524" s="63">
        <f t="shared" si="592"/>
        <v>3.690815569153072E-3</v>
      </c>
      <c r="AK524" s="63">
        <f t="shared" si="593"/>
        <v>3.8666983683250944E-3</v>
      </c>
      <c r="AL524" s="63">
        <f t="shared" si="594"/>
        <v>3.8067764001290527E-3</v>
      </c>
      <c r="AN524" s="106" t="str">
        <f t="shared" ca="1" si="250"/>
        <v/>
      </c>
      <c r="AP524" s="106" t="str">
        <f t="shared" ca="1" si="251"/>
        <v/>
      </c>
      <c r="AR524" t="str">
        <f t="shared" si="566"/>
        <v>20196</v>
      </c>
      <c r="AS524">
        <f t="shared" si="243"/>
        <v>519</v>
      </c>
      <c r="AT524">
        <f t="shared" ca="1" si="567"/>
        <v>11076</v>
      </c>
      <c r="AU524">
        <f t="shared" ca="1" si="568"/>
        <v>8951</v>
      </c>
      <c r="AV524">
        <f t="shared" ca="1" si="569"/>
        <v>0.8</v>
      </c>
      <c r="AW524">
        <f t="shared" ca="1" si="570"/>
        <v>289.60000000000002</v>
      </c>
      <c r="BC524">
        <f t="shared" si="316"/>
        <v>524</v>
      </c>
      <c r="BD524">
        <f t="shared" si="317"/>
        <v>524</v>
      </c>
      <c r="BE524">
        <f t="shared" si="318"/>
        <v>524</v>
      </c>
      <c r="BF524">
        <f t="shared" si="335"/>
        <v>524</v>
      </c>
      <c r="BG524" t="str">
        <f t="shared" si="319"/>
        <v>$H$560</v>
      </c>
      <c r="BH524">
        <f t="shared" ca="1" si="248"/>
        <v>340</v>
      </c>
      <c r="BI524" t="str">
        <f t="shared" si="320"/>
        <v>$H$518</v>
      </c>
      <c r="BJ524">
        <f t="shared" ca="1" si="249"/>
        <v>285.60000000000002</v>
      </c>
      <c r="BK524">
        <f>ROW()</f>
        <v>524</v>
      </c>
      <c r="BL524">
        <f t="shared" si="277"/>
        <v>0</v>
      </c>
      <c r="BM524" t="b">
        <f t="shared" si="321"/>
        <v>1</v>
      </c>
      <c r="BN524">
        <f t="shared" ca="1" si="445"/>
        <v>340</v>
      </c>
      <c r="BO524">
        <f t="shared" si="322"/>
        <v>289.60000000000002</v>
      </c>
    </row>
    <row r="525" spans="1:67" x14ac:dyDescent="0.25">
      <c r="A525" t="str">
        <f t="shared" si="271"/>
        <v>20197</v>
      </c>
      <c r="B525">
        <f t="shared" si="272"/>
        <v>2019</v>
      </c>
      <c r="C525">
        <f t="shared" si="273"/>
        <v>7</v>
      </c>
      <c r="D525">
        <f t="shared" si="274"/>
        <v>520</v>
      </c>
      <c r="E525" s="64">
        <v>11158</v>
      </c>
      <c r="F525" s="64">
        <v>8967</v>
      </c>
      <c r="G525" s="2">
        <v>0.8</v>
      </c>
      <c r="H525" s="63">
        <v>289.5</v>
      </c>
      <c r="J525" s="32">
        <f t="shared" si="360"/>
        <v>1.0074033947273384</v>
      </c>
      <c r="K525" s="32">
        <f t="shared" si="279"/>
        <v>1.0017875097754441</v>
      </c>
      <c r="L525" s="104">
        <v>0.5</v>
      </c>
      <c r="M525" s="104">
        <v>0.87</v>
      </c>
      <c r="N525" s="104">
        <v>1.22</v>
      </c>
      <c r="P525" s="104">
        <v>-2.34</v>
      </c>
      <c r="Q525" s="104">
        <v>-2.3199999999999998</v>
      </c>
      <c r="R525" s="104">
        <v>-1.88</v>
      </c>
      <c r="T525" s="104">
        <v>-2.75</v>
      </c>
      <c r="U525" s="104">
        <v>-2.42</v>
      </c>
      <c r="V525" s="104">
        <v>-1.9</v>
      </c>
      <c r="X525" s="104">
        <f t="shared" si="583"/>
        <v>-2.5449999999999999</v>
      </c>
      <c r="Y525" s="104">
        <f t="shared" si="584"/>
        <v>-2.37</v>
      </c>
      <c r="Z525" s="104">
        <f t="shared" si="585"/>
        <v>-1.89</v>
      </c>
      <c r="AB525" s="104">
        <f t="shared" si="586"/>
        <v>3.0449999999999999</v>
      </c>
      <c r="AC525" s="104">
        <f t="shared" si="587"/>
        <v>3.24</v>
      </c>
      <c r="AD525" s="104">
        <f t="shared" si="588"/>
        <v>3.11</v>
      </c>
      <c r="AF525" s="63">
        <f t="shared" si="589"/>
        <v>4.5449999999999997E-2</v>
      </c>
      <c r="AG525" s="63">
        <f t="shared" si="590"/>
        <v>4.7400000000000005E-2</v>
      </c>
      <c r="AH525" s="63">
        <f t="shared" si="591"/>
        <v>4.6099999999999995E-2</v>
      </c>
      <c r="AJ525" s="63">
        <f t="shared" si="592"/>
        <v>3.7108193323807104E-3</v>
      </c>
      <c r="AK525" s="63">
        <f t="shared" si="593"/>
        <v>3.8666983683250944E-3</v>
      </c>
      <c r="AL525" s="63">
        <f t="shared" si="594"/>
        <v>3.7628086026935126E-3</v>
      </c>
      <c r="AN525" s="106" t="str">
        <f t="shared" ca="1" si="250"/>
        <v/>
      </c>
      <c r="AP525" s="106" t="str">
        <f t="shared" ca="1" si="251"/>
        <v/>
      </c>
      <c r="AR525" t="str">
        <f t="shared" si="566"/>
        <v>20197</v>
      </c>
      <c r="AS525">
        <f t="shared" ref="AS525:AS588" si="595">D525</f>
        <v>520</v>
      </c>
      <c r="AT525">
        <f t="shared" ca="1" si="567"/>
        <v>11158</v>
      </c>
      <c r="AU525">
        <f t="shared" ca="1" si="568"/>
        <v>8967</v>
      </c>
      <c r="AV525">
        <f t="shared" ca="1" si="569"/>
        <v>0.8</v>
      </c>
      <c r="AW525">
        <f t="shared" ca="1" si="570"/>
        <v>289.5</v>
      </c>
      <c r="BC525">
        <f t="shared" si="316"/>
        <v>525</v>
      </c>
      <c r="BD525">
        <f t="shared" si="317"/>
        <v>525</v>
      </c>
      <c r="BE525">
        <f t="shared" si="318"/>
        <v>525</v>
      </c>
      <c r="BF525">
        <f t="shared" si="335"/>
        <v>525</v>
      </c>
      <c r="BG525" t="str">
        <f t="shared" si="319"/>
        <v>$H$560</v>
      </c>
      <c r="BH525">
        <f t="shared" ca="1" si="248"/>
        <v>340</v>
      </c>
      <c r="BI525" t="str">
        <f t="shared" si="320"/>
        <v>$H$519</v>
      </c>
      <c r="BJ525">
        <f t="shared" ca="1" si="249"/>
        <v>283</v>
      </c>
      <c r="BK525">
        <f>ROW()</f>
        <v>525</v>
      </c>
      <c r="BL525">
        <f t="shared" si="277"/>
        <v>0</v>
      </c>
      <c r="BM525" t="b">
        <f t="shared" si="321"/>
        <v>1</v>
      </c>
      <c r="BN525">
        <f t="shared" ca="1" si="445"/>
        <v>340</v>
      </c>
      <c r="BO525">
        <f t="shared" si="322"/>
        <v>289.5</v>
      </c>
    </row>
    <row r="526" spans="1:67" x14ac:dyDescent="0.25">
      <c r="A526" t="str">
        <f t="shared" si="271"/>
        <v>20198</v>
      </c>
      <c r="B526">
        <f t="shared" si="272"/>
        <v>2019</v>
      </c>
      <c r="C526">
        <f t="shared" si="273"/>
        <v>8</v>
      </c>
      <c r="D526">
        <f t="shared" si="274"/>
        <v>521</v>
      </c>
      <c r="E526" s="64">
        <v>11158</v>
      </c>
      <c r="F526" s="64">
        <v>8984</v>
      </c>
      <c r="G526" s="2">
        <v>0.8</v>
      </c>
      <c r="H526" s="63">
        <v>291.7</v>
      </c>
      <c r="J526" s="32">
        <f t="shared" si="360"/>
        <v>1</v>
      </c>
      <c r="K526" s="32">
        <f t="shared" si="279"/>
        <v>1.0018958403033345</v>
      </c>
      <c r="L526" s="104">
        <v>0.28000000000000003</v>
      </c>
      <c r="M526" s="104">
        <v>0.66</v>
      </c>
      <c r="N526" s="104">
        <v>1.03</v>
      </c>
      <c r="P526" s="104">
        <v>-2.7</v>
      </c>
      <c r="Q526" s="104">
        <v>-2.63</v>
      </c>
      <c r="R526" s="104">
        <v>-2</v>
      </c>
      <c r="T526" s="104">
        <v>-3.16</v>
      </c>
      <c r="U526" s="104">
        <v>-2.7</v>
      </c>
      <c r="V526" s="104">
        <v>-2.02</v>
      </c>
      <c r="X526" s="104">
        <f t="shared" si="583"/>
        <v>-2.93</v>
      </c>
      <c r="Y526" s="104">
        <f t="shared" si="584"/>
        <v>-2.665</v>
      </c>
      <c r="Z526" s="104">
        <f t="shared" si="585"/>
        <v>-2.0099999999999998</v>
      </c>
      <c r="AB526" s="104">
        <f t="shared" si="586"/>
        <v>3.21</v>
      </c>
      <c r="AC526" s="104">
        <f t="shared" ref="AC526:AC532" si="596">M526-Y526</f>
        <v>3.3250000000000002</v>
      </c>
      <c r="AD526" s="104">
        <f t="shared" si="588"/>
        <v>3.04</v>
      </c>
      <c r="AF526" s="63">
        <f t="shared" si="589"/>
        <v>4.7100000000000003E-2</v>
      </c>
      <c r="AG526" s="63">
        <f t="shared" ref="AG526:AG532" si="597">(AC526+1.5)/100</f>
        <v>4.8250000000000001E-2</v>
      </c>
      <c r="AH526" s="63">
        <f t="shared" si="591"/>
        <v>4.5400000000000003E-2</v>
      </c>
      <c r="AJ526" s="63">
        <f t="shared" si="592"/>
        <v>3.8427343023630378E-3</v>
      </c>
      <c r="AK526" s="63">
        <f t="shared" si="593"/>
        <v>3.9345624027373738E-3</v>
      </c>
      <c r="AL526" s="63">
        <f t="shared" si="594"/>
        <v>3.7068189305531352E-3</v>
      </c>
      <c r="AN526" s="106" t="str">
        <f t="shared" ca="1" si="250"/>
        <v/>
      </c>
      <c r="AP526" s="106" t="str">
        <f t="shared" ca="1" si="251"/>
        <v/>
      </c>
      <c r="AR526" t="str">
        <f t="shared" si="566"/>
        <v>20198</v>
      </c>
      <c r="AS526">
        <f t="shared" si="595"/>
        <v>521</v>
      </c>
      <c r="AT526">
        <f t="shared" ca="1" si="567"/>
        <v>11158</v>
      </c>
      <c r="AU526">
        <f t="shared" ca="1" si="568"/>
        <v>8984</v>
      </c>
      <c r="AV526">
        <f t="shared" ca="1" si="569"/>
        <v>0.8</v>
      </c>
      <c r="AW526">
        <f t="shared" ca="1" si="570"/>
        <v>291.7</v>
      </c>
      <c r="BC526">
        <f t="shared" si="316"/>
        <v>526</v>
      </c>
      <c r="BD526">
        <f t="shared" si="317"/>
        <v>526</v>
      </c>
      <c r="BE526">
        <f t="shared" si="318"/>
        <v>526</v>
      </c>
      <c r="BF526">
        <f t="shared" si="335"/>
        <v>526</v>
      </c>
      <c r="BG526" t="str">
        <f t="shared" si="319"/>
        <v>$H$560</v>
      </c>
      <c r="BH526">
        <f t="shared" ca="1" si="248"/>
        <v>340</v>
      </c>
      <c r="BI526" t="str">
        <f t="shared" si="320"/>
        <v>$H$520</v>
      </c>
      <c r="BJ526">
        <f t="shared" ca="1" si="249"/>
        <v>285</v>
      </c>
      <c r="BK526">
        <f>ROW()</f>
        <v>526</v>
      </c>
      <c r="BL526">
        <f t="shared" si="277"/>
        <v>0</v>
      </c>
      <c r="BM526" t="b">
        <f t="shared" si="321"/>
        <v>1</v>
      </c>
      <c r="BN526">
        <f t="shared" ca="1" si="445"/>
        <v>340</v>
      </c>
      <c r="BO526">
        <f t="shared" si="322"/>
        <v>291.7</v>
      </c>
    </row>
    <row r="527" spans="1:67" x14ac:dyDescent="0.25">
      <c r="A527" t="str">
        <f t="shared" si="271"/>
        <v>20199</v>
      </c>
      <c r="B527">
        <f t="shared" si="272"/>
        <v>2019</v>
      </c>
      <c r="C527">
        <f t="shared" si="273"/>
        <v>9</v>
      </c>
      <c r="D527">
        <f t="shared" si="274"/>
        <v>522</v>
      </c>
      <c r="E527" s="64">
        <v>11158</v>
      </c>
      <c r="F527" s="64">
        <v>8997</v>
      </c>
      <c r="G527" s="2">
        <v>0.8</v>
      </c>
      <c r="H527" s="63">
        <v>291</v>
      </c>
      <c r="J527" s="32">
        <f t="shared" si="360"/>
        <v>1</v>
      </c>
      <c r="K527" s="32">
        <f t="shared" si="279"/>
        <v>1.0014470169189671</v>
      </c>
      <c r="L527" s="104">
        <v>0.15</v>
      </c>
      <c r="M527" s="104">
        <v>0.41</v>
      </c>
      <c r="N527" s="104">
        <v>0.74</v>
      </c>
      <c r="P527" s="104">
        <v>-2.8</v>
      </c>
      <c r="Q527" s="104">
        <v>-2.87</v>
      </c>
      <c r="R527" s="104">
        <v>-2.23</v>
      </c>
      <c r="T527" s="104">
        <v>-3.27</v>
      </c>
      <c r="U527" s="104">
        <v>-2.93</v>
      </c>
      <c r="V527" s="104">
        <v>-2.25</v>
      </c>
      <c r="X527" s="104">
        <f t="shared" si="583"/>
        <v>-3.0350000000000001</v>
      </c>
      <c r="Y527" s="104">
        <f t="shared" si="584"/>
        <v>-2.9000000000000004</v>
      </c>
      <c r="Z527" s="104">
        <f t="shared" si="585"/>
        <v>-2.2400000000000002</v>
      </c>
      <c r="AB527" s="104">
        <f t="shared" si="586"/>
        <v>3.1850000000000001</v>
      </c>
      <c r="AC527" s="104">
        <f t="shared" si="596"/>
        <v>3.3100000000000005</v>
      </c>
      <c r="AD527" s="104">
        <f t="shared" si="588"/>
        <v>2.9800000000000004</v>
      </c>
      <c r="AF527" s="63">
        <f t="shared" si="589"/>
        <v>4.6850000000000003E-2</v>
      </c>
      <c r="AG527" s="63">
        <f t="shared" si="597"/>
        <v>4.8100000000000004E-2</v>
      </c>
      <c r="AH527" s="63">
        <f t="shared" si="591"/>
        <v>4.4800000000000006E-2</v>
      </c>
      <c r="AJ527" s="63">
        <f t="shared" si="592"/>
        <v>3.8227594392334918E-3</v>
      </c>
      <c r="AK527" s="63">
        <f t="shared" si="593"/>
        <v>3.9225900629809018E-3</v>
      </c>
      <c r="AL527" s="63">
        <f t="shared" si="594"/>
        <v>3.6588004233741866E-3</v>
      </c>
      <c r="AN527" s="106" t="str">
        <f t="shared" ca="1" si="250"/>
        <v/>
      </c>
      <c r="AP527" s="106" t="str">
        <f t="shared" ca="1" si="251"/>
        <v/>
      </c>
      <c r="AR527" t="str">
        <f t="shared" si="566"/>
        <v>20199</v>
      </c>
      <c r="AS527">
        <f t="shared" si="595"/>
        <v>522</v>
      </c>
      <c r="AT527">
        <f t="shared" ca="1" si="567"/>
        <v>11158</v>
      </c>
      <c r="AU527">
        <f t="shared" ca="1" si="568"/>
        <v>8997</v>
      </c>
      <c r="AV527">
        <f t="shared" ca="1" si="569"/>
        <v>0.8</v>
      </c>
      <c r="AW527">
        <f t="shared" ca="1" si="570"/>
        <v>291</v>
      </c>
      <c r="BC527">
        <f t="shared" si="316"/>
        <v>527</v>
      </c>
      <c r="BD527">
        <f t="shared" si="317"/>
        <v>527</v>
      </c>
      <c r="BE527">
        <f t="shared" si="318"/>
        <v>527</v>
      </c>
      <c r="BF527">
        <f t="shared" si="335"/>
        <v>527</v>
      </c>
      <c r="BG527" t="str">
        <f t="shared" si="319"/>
        <v>$H$560</v>
      </c>
      <c r="BH527">
        <f t="shared" ca="1" si="248"/>
        <v>340</v>
      </c>
      <c r="BI527" t="str">
        <f t="shared" si="320"/>
        <v>$H$521</v>
      </c>
      <c r="BJ527">
        <f t="shared" ca="1" si="249"/>
        <v>285.10000000000002</v>
      </c>
      <c r="BK527">
        <f>ROW()</f>
        <v>527</v>
      </c>
      <c r="BL527">
        <f t="shared" si="277"/>
        <v>0</v>
      </c>
      <c r="BM527" t="b">
        <f t="shared" si="321"/>
        <v>1</v>
      </c>
      <c r="BN527">
        <f t="shared" ca="1" si="445"/>
        <v>340</v>
      </c>
      <c r="BO527">
        <f t="shared" si="322"/>
        <v>291</v>
      </c>
    </row>
    <row r="528" spans="1:67" x14ac:dyDescent="0.25">
      <c r="A528" t="str">
        <f t="shared" si="271"/>
        <v>201910</v>
      </c>
      <c r="B528">
        <f t="shared" si="272"/>
        <v>2019</v>
      </c>
      <c r="C528">
        <f t="shared" si="273"/>
        <v>10</v>
      </c>
      <c r="D528">
        <f t="shared" si="274"/>
        <v>523</v>
      </c>
      <c r="E528" s="64">
        <v>11158</v>
      </c>
      <c r="F528" s="64">
        <v>9012</v>
      </c>
      <c r="G528" s="2">
        <v>0.8</v>
      </c>
      <c r="H528" s="63">
        <v>290.39999999999998</v>
      </c>
      <c r="J528" s="32">
        <f t="shared" si="360"/>
        <v>1</v>
      </c>
      <c r="K528" s="32">
        <f t="shared" si="279"/>
        <v>1.0016672224074692</v>
      </c>
      <c r="L528" s="104">
        <v>0.14000000000000001</v>
      </c>
      <c r="M528" s="104">
        <v>0.45</v>
      </c>
      <c r="N528" s="104">
        <v>0.78</v>
      </c>
      <c r="P528" s="104">
        <v>-2.65</v>
      </c>
      <c r="Q528" s="104">
        <v>-2.81</v>
      </c>
      <c r="R528" s="104">
        <v>-2.14</v>
      </c>
      <c r="T528" s="104">
        <v>-3.14</v>
      </c>
      <c r="U528" s="104">
        <v>-2.87</v>
      </c>
      <c r="V528" s="104">
        <v>-2.15</v>
      </c>
      <c r="X528" s="104">
        <f t="shared" si="583"/>
        <v>-2.895</v>
      </c>
      <c r="Y528" s="104">
        <f t="shared" si="584"/>
        <v>-2.84</v>
      </c>
      <c r="Z528" s="104">
        <f t="shared" si="585"/>
        <v>-2.145</v>
      </c>
      <c r="AB528" s="104">
        <f t="shared" si="586"/>
        <v>3.0350000000000001</v>
      </c>
      <c r="AC528" s="104">
        <f t="shared" si="596"/>
        <v>3.29</v>
      </c>
      <c r="AD528" s="104">
        <f t="shared" si="588"/>
        <v>2.9249999999999998</v>
      </c>
      <c r="AF528" s="63">
        <f t="shared" si="589"/>
        <v>4.5350000000000001E-2</v>
      </c>
      <c r="AG528" s="63">
        <f t="shared" si="597"/>
        <v>4.7899999999999998E-2</v>
      </c>
      <c r="AH528" s="63">
        <f t="shared" si="591"/>
        <v>4.4249999999999998E-2</v>
      </c>
      <c r="AJ528" s="63">
        <f t="shared" si="592"/>
        <v>3.7028183533327486E-3</v>
      </c>
      <c r="AK528" s="63">
        <f t="shared" si="593"/>
        <v>3.9066244998400279E-3</v>
      </c>
      <c r="AL528" s="63">
        <f t="shared" si="594"/>
        <v>3.6147612475028179E-3</v>
      </c>
      <c r="AN528" s="106" t="str">
        <f t="shared" ca="1" si="250"/>
        <v/>
      </c>
      <c r="AP528" s="106" t="str">
        <f t="shared" ca="1" si="251"/>
        <v/>
      </c>
      <c r="AR528" t="str">
        <f t="shared" si="566"/>
        <v>201910</v>
      </c>
      <c r="AS528">
        <f t="shared" si="595"/>
        <v>523</v>
      </c>
      <c r="AT528">
        <f t="shared" ca="1" si="567"/>
        <v>11158</v>
      </c>
      <c r="AU528">
        <f t="shared" ca="1" si="568"/>
        <v>9012</v>
      </c>
      <c r="AV528">
        <f t="shared" ca="1" si="569"/>
        <v>0.8</v>
      </c>
      <c r="AW528">
        <f t="shared" ca="1" si="570"/>
        <v>290.39999999999998</v>
      </c>
      <c r="BC528">
        <f t="shared" si="316"/>
        <v>528</v>
      </c>
      <c r="BD528">
        <f t="shared" si="317"/>
        <v>528</v>
      </c>
      <c r="BE528">
        <f t="shared" si="318"/>
        <v>528</v>
      </c>
      <c r="BF528">
        <f t="shared" si="335"/>
        <v>528</v>
      </c>
      <c r="BG528" t="str">
        <f t="shared" si="319"/>
        <v>$H$560</v>
      </c>
      <c r="BH528">
        <f t="shared" ca="1" si="248"/>
        <v>340</v>
      </c>
      <c r="BI528" t="str">
        <f t="shared" si="320"/>
        <v>$H$522</v>
      </c>
      <c r="BJ528">
        <f t="shared" ca="1" si="249"/>
        <v>288.2</v>
      </c>
      <c r="BK528">
        <f>ROW()</f>
        <v>528</v>
      </c>
      <c r="BL528">
        <f t="shared" si="277"/>
        <v>0</v>
      </c>
      <c r="BM528" t="b">
        <f t="shared" si="321"/>
        <v>1</v>
      </c>
      <c r="BN528">
        <f t="shared" ca="1" si="445"/>
        <v>340</v>
      </c>
      <c r="BO528">
        <f t="shared" si="322"/>
        <v>290.39999999999998</v>
      </c>
    </row>
    <row r="529" spans="1:67" x14ac:dyDescent="0.25">
      <c r="A529" t="str">
        <f t="shared" si="271"/>
        <v>201911</v>
      </c>
      <c r="B529">
        <f t="shared" si="272"/>
        <v>2019</v>
      </c>
      <c r="C529">
        <f t="shared" si="273"/>
        <v>11</v>
      </c>
      <c r="D529">
        <f t="shared" si="274"/>
        <v>524</v>
      </c>
      <c r="E529" s="64">
        <v>11199</v>
      </c>
      <c r="F529" s="64">
        <v>9026</v>
      </c>
      <c r="G529" s="2">
        <v>0.8</v>
      </c>
      <c r="H529" s="63">
        <v>291</v>
      </c>
      <c r="J529" s="32">
        <f t="shared" si="360"/>
        <v>1.0036744936368525</v>
      </c>
      <c r="K529" s="32">
        <f t="shared" si="279"/>
        <v>1.0015534842432312</v>
      </c>
      <c r="L529" s="104">
        <v>0.35</v>
      </c>
      <c r="M529" s="104">
        <v>0.66</v>
      </c>
      <c r="N529" s="104">
        <v>0.98</v>
      </c>
      <c r="P529" s="104">
        <v>-2.2999999999999998</v>
      </c>
      <c r="Q529" s="104">
        <v>-2.42</v>
      </c>
      <c r="R529" s="104">
        <v>-1.88</v>
      </c>
      <c r="T529" s="104">
        <v>-2.79</v>
      </c>
      <c r="U529" s="104">
        <v>-2.4900000000000002</v>
      </c>
      <c r="V529" s="104">
        <v>-1.89</v>
      </c>
      <c r="X529" s="104">
        <f t="shared" si="583"/>
        <v>-2.5449999999999999</v>
      </c>
      <c r="Y529" s="104">
        <f t="shared" si="584"/>
        <v>-2.4550000000000001</v>
      </c>
      <c r="Z529" s="104">
        <f t="shared" si="585"/>
        <v>-1.8849999999999998</v>
      </c>
      <c r="AB529" s="104">
        <f t="shared" si="586"/>
        <v>2.895</v>
      </c>
      <c r="AC529" s="104">
        <f t="shared" si="596"/>
        <v>3.1150000000000002</v>
      </c>
      <c r="AD529" s="104">
        <f t="shared" si="588"/>
        <v>2.8649999999999998</v>
      </c>
      <c r="AF529" s="63">
        <f t="shared" si="589"/>
        <v>4.3949999999999996E-2</v>
      </c>
      <c r="AG529" s="63">
        <f t="shared" si="597"/>
        <v>4.6150000000000004E-2</v>
      </c>
      <c r="AH529" s="63">
        <f t="shared" si="591"/>
        <v>4.3650000000000001E-2</v>
      </c>
      <c r="AJ529" s="63">
        <f t="shared" si="592"/>
        <v>3.5907309162861445E-3</v>
      </c>
      <c r="AK529" s="63">
        <f t="shared" si="593"/>
        <v>3.766806550707047E-3</v>
      </c>
      <c r="AL529" s="63">
        <f t="shared" si="594"/>
        <v>3.5666942541034974E-3</v>
      </c>
      <c r="AN529" s="106" t="str">
        <f t="shared" ca="1" si="250"/>
        <v/>
      </c>
      <c r="AP529" s="106" t="str">
        <f t="shared" ca="1" si="251"/>
        <v/>
      </c>
      <c r="AR529" t="str">
        <f t="shared" si="566"/>
        <v>201911</v>
      </c>
      <c r="AS529">
        <f t="shared" si="595"/>
        <v>524</v>
      </c>
      <c r="AT529">
        <f t="shared" ca="1" si="567"/>
        <v>11199</v>
      </c>
      <c r="AU529">
        <f t="shared" ca="1" si="568"/>
        <v>9026</v>
      </c>
      <c r="AV529">
        <f t="shared" ca="1" si="569"/>
        <v>0.8</v>
      </c>
      <c r="AW529">
        <f t="shared" ca="1" si="570"/>
        <v>291</v>
      </c>
      <c r="BC529">
        <f t="shared" si="316"/>
        <v>529</v>
      </c>
      <c r="BD529">
        <f t="shared" si="317"/>
        <v>529</v>
      </c>
      <c r="BE529">
        <f t="shared" si="318"/>
        <v>529</v>
      </c>
      <c r="BF529">
        <f t="shared" si="335"/>
        <v>529</v>
      </c>
      <c r="BG529" t="str">
        <f t="shared" si="319"/>
        <v>$H$560</v>
      </c>
      <c r="BH529">
        <f t="shared" ca="1" si="248"/>
        <v>340</v>
      </c>
      <c r="BI529" t="str">
        <f t="shared" si="320"/>
        <v>$H$523</v>
      </c>
      <c r="BJ529">
        <f t="shared" ca="1" si="249"/>
        <v>289.2</v>
      </c>
      <c r="BK529">
        <f>ROW()</f>
        <v>529</v>
      </c>
      <c r="BL529">
        <f t="shared" si="277"/>
        <v>0</v>
      </c>
      <c r="BM529" t="b">
        <f t="shared" si="321"/>
        <v>1</v>
      </c>
      <c r="BN529">
        <f t="shared" ca="1" si="445"/>
        <v>340</v>
      </c>
      <c r="BO529">
        <f t="shared" si="322"/>
        <v>291</v>
      </c>
    </row>
    <row r="530" spans="1:67" x14ac:dyDescent="0.25">
      <c r="A530" t="str">
        <f t="shared" si="271"/>
        <v>201912</v>
      </c>
      <c r="B530">
        <f t="shared" si="272"/>
        <v>2019</v>
      </c>
      <c r="C530">
        <f t="shared" si="273"/>
        <v>12</v>
      </c>
      <c r="D530">
        <f t="shared" si="274"/>
        <v>525</v>
      </c>
      <c r="E530" s="64">
        <v>11199</v>
      </c>
      <c r="F530" s="64">
        <v>9040</v>
      </c>
      <c r="G530" s="2">
        <v>0.8</v>
      </c>
      <c r="H530" s="63">
        <v>291.89999999999998</v>
      </c>
      <c r="J530" s="32">
        <f t="shared" si="360"/>
        <v>1</v>
      </c>
      <c r="K530" s="32">
        <f t="shared" si="279"/>
        <v>1.0015510746731664</v>
      </c>
      <c r="L530" s="104">
        <v>0.44</v>
      </c>
      <c r="M530" s="104">
        <v>0.75</v>
      </c>
      <c r="N530" s="104">
        <v>1.07</v>
      </c>
      <c r="P530" s="104">
        <v>-2.2000000000000002</v>
      </c>
      <c r="Q530" s="104">
        <v>-2.37</v>
      </c>
      <c r="R530" s="104">
        <v>-1.86</v>
      </c>
      <c r="T530" s="104">
        <v>-2.71</v>
      </c>
      <c r="U530" s="104">
        <v>-2.44</v>
      </c>
      <c r="V530" s="104">
        <v>-1.87</v>
      </c>
      <c r="X530" s="104">
        <f t="shared" ref="X530:X534" si="598">(P530+T530)/2</f>
        <v>-2.4550000000000001</v>
      </c>
      <c r="Y530" s="104">
        <f t="shared" ref="Y530:Y534" si="599">(Q530+U530)/2</f>
        <v>-2.4050000000000002</v>
      </c>
      <c r="Z530" s="104">
        <f t="shared" ref="Z530:Z534" si="600">(R530+V530)/2</f>
        <v>-1.8650000000000002</v>
      </c>
      <c r="AB530" s="104">
        <f t="shared" ref="AB530" si="601">L530-X530</f>
        <v>2.895</v>
      </c>
      <c r="AC530" s="104">
        <f t="shared" si="596"/>
        <v>3.1550000000000002</v>
      </c>
      <c r="AD530" s="104">
        <f t="shared" ref="AD530" si="602">N530-Z530</f>
        <v>2.9350000000000005</v>
      </c>
      <c r="AF530" s="63">
        <f t="shared" ref="AF530" si="603">(AB530+1.5)/100</f>
        <v>4.3949999999999996E-2</v>
      </c>
      <c r="AG530" s="63">
        <f t="shared" si="597"/>
        <v>4.6550000000000001E-2</v>
      </c>
      <c r="AH530" s="63">
        <f t="shared" ref="AH530" si="604">(AD530+1.5)/100</f>
        <v>4.4350000000000007E-2</v>
      </c>
      <c r="AJ530" s="63">
        <f t="shared" ref="AJ530" si="605">(1+AF530)^(1/12)-1</f>
        <v>3.5907309162861445E-3</v>
      </c>
      <c r="AK530" s="63">
        <f t="shared" ref="AK530" si="606">(1+AG530)^(1/12)-1</f>
        <v>3.7987838306907662E-3</v>
      </c>
      <c r="AL530" s="63">
        <f t="shared" ref="AL530" si="607">(1+AH530)^(1/12)-1</f>
        <v>3.6227699516298006E-3</v>
      </c>
      <c r="AN530" s="106" t="str">
        <f t="shared" ca="1" si="250"/>
        <v/>
      </c>
      <c r="AP530" s="106" t="str">
        <f t="shared" ca="1" si="251"/>
        <v/>
      </c>
      <c r="AR530" t="str">
        <f t="shared" si="566"/>
        <v>201912</v>
      </c>
      <c r="AS530">
        <f t="shared" si="595"/>
        <v>525</v>
      </c>
      <c r="AT530">
        <f t="shared" ca="1" si="567"/>
        <v>11199</v>
      </c>
      <c r="AU530">
        <f t="shared" ca="1" si="568"/>
        <v>9040</v>
      </c>
      <c r="AV530">
        <f t="shared" ca="1" si="569"/>
        <v>0.8</v>
      </c>
      <c r="AW530">
        <f t="shared" ca="1" si="570"/>
        <v>291.89999999999998</v>
      </c>
      <c r="BC530">
        <f t="shared" si="316"/>
        <v>530</v>
      </c>
      <c r="BD530">
        <f t="shared" si="317"/>
        <v>530</v>
      </c>
      <c r="BE530">
        <f t="shared" si="318"/>
        <v>530</v>
      </c>
      <c r="BF530">
        <f t="shared" si="335"/>
        <v>530</v>
      </c>
      <c r="BG530" t="str">
        <f t="shared" si="319"/>
        <v>$H$560</v>
      </c>
      <c r="BH530">
        <f t="shared" ref="BH530:BH593" ca="1" si="608">INDIRECT(BG530)</f>
        <v>340</v>
      </c>
      <c r="BI530" t="str">
        <f t="shared" si="320"/>
        <v>$H$524</v>
      </c>
      <c r="BJ530">
        <f t="shared" ref="BJ530:BJ593" ca="1" si="609">INDIRECT(BI530)</f>
        <v>289.60000000000002</v>
      </c>
      <c r="BK530">
        <f>ROW()</f>
        <v>530</v>
      </c>
      <c r="BL530">
        <f t="shared" si="277"/>
        <v>0</v>
      </c>
      <c r="BM530" t="b">
        <f t="shared" si="321"/>
        <v>1</v>
      </c>
      <c r="BN530">
        <f t="shared" ca="1" si="445"/>
        <v>340</v>
      </c>
      <c r="BO530">
        <f t="shared" si="322"/>
        <v>291.89999999999998</v>
      </c>
    </row>
    <row r="531" spans="1:67" x14ac:dyDescent="0.25">
      <c r="A531" t="str">
        <f t="shared" si="271"/>
        <v>20201</v>
      </c>
      <c r="B531">
        <f t="shared" si="272"/>
        <v>2020</v>
      </c>
      <c r="C531">
        <f t="shared" si="273"/>
        <v>1</v>
      </c>
      <c r="D531">
        <f t="shared" si="274"/>
        <v>526</v>
      </c>
      <c r="E531" s="64">
        <v>11261</v>
      </c>
      <c r="F531" s="64">
        <v>9055</v>
      </c>
      <c r="G531" s="2">
        <v>0.8</v>
      </c>
      <c r="H531" s="63">
        <v>290.60000000000002</v>
      </c>
      <c r="J531" s="32">
        <f t="shared" si="360"/>
        <v>1.0055362085900528</v>
      </c>
      <c r="K531" s="32">
        <f t="shared" si="279"/>
        <v>1.0016592920353982</v>
      </c>
      <c r="L531" s="104">
        <v>0.48</v>
      </c>
      <c r="M531" s="104">
        <v>0.81</v>
      </c>
      <c r="N531" s="104">
        <v>1.1200000000000001</v>
      </c>
      <c r="P531" s="104">
        <v>-2.09</v>
      </c>
      <c r="Q531" s="104">
        <v>-2.31</v>
      </c>
      <c r="R531" s="104">
        <v>-1.86</v>
      </c>
      <c r="T531" s="104">
        <v>-2.61</v>
      </c>
      <c r="U531" s="104">
        <v>-2.37</v>
      </c>
      <c r="V531" s="104">
        <v>-1.87</v>
      </c>
      <c r="X531" s="104">
        <f t="shared" si="598"/>
        <v>-2.3499999999999996</v>
      </c>
      <c r="Y531" s="104">
        <f t="shared" si="599"/>
        <v>-2.34</v>
      </c>
      <c r="Z531" s="104">
        <f t="shared" si="600"/>
        <v>-1.8650000000000002</v>
      </c>
      <c r="AB531" s="104">
        <f t="shared" ref="AB531:AB532" si="610">L531-X531</f>
        <v>2.8299999999999996</v>
      </c>
      <c r="AC531" s="104">
        <f t="shared" si="596"/>
        <v>3.15</v>
      </c>
      <c r="AD531" s="104">
        <f t="shared" ref="AD531:AD532" si="611">N531-Z531</f>
        <v>2.9850000000000003</v>
      </c>
      <c r="AF531" s="63">
        <f t="shared" ref="AF531:AF532" si="612">(AB531+1.5)/100</f>
        <v>4.3299999999999998E-2</v>
      </c>
      <c r="AG531" s="63">
        <f t="shared" si="597"/>
        <v>4.6500000000000007E-2</v>
      </c>
      <c r="AH531" s="63">
        <f t="shared" ref="AH531:AH532" si="613">(AD531+1.5)/100</f>
        <v>4.4850000000000001E-2</v>
      </c>
      <c r="AJ531" s="63">
        <f t="shared" ref="AJ531:AJ532" si="614">(1+AF531)^(1/12)-1</f>
        <v>3.5386434752657792E-3</v>
      </c>
      <c r="AK531" s="63">
        <f t="shared" ref="AK531:AK532" si="615">(1+AG531)^(1/12)-1</f>
        <v>3.7947872834442897E-3</v>
      </c>
      <c r="AL531" s="63">
        <f t="shared" ref="AL531:AL532" si="616">(1+AH531)^(1/12)-1</f>
        <v>3.6628029309786481E-3</v>
      </c>
      <c r="AN531" s="106" t="str">
        <f t="shared" ref="AN531:AN594" ca="1" si="617">IF(AND(AT531=0,AT530&gt;0),DATE(B531,C531-1,1),"")</f>
        <v/>
      </c>
      <c r="AP531" s="106" t="str">
        <f t="shared" ref="AP531:AP594" ca="1" si="618">IF(AND(AU531=0,AU530&gt;0),DATE(B531,C531-1,1),"")</f>
        <v/>
      </c>
      <c r="AR531" t="str">
        <f t="shared" si="566"/>
        <v>20201</v>
      </c>
      <c r="AS531">
        <f t="shared" si="595"/>
        <v>526</v>
      </c>
      <c r="AT531">
        <f t="shared" ca="1" si="567"/>
        <v>11261</v>
      </c>
      <c r="AU531">
        <f t="shared" ca="1" si="568"/>
        <v>9055</v>
      </c>
      <c r="AV531">
        <f t="shared" ca="1" si="569"/>
        <v>0.8</v>
      </c>
      <c r="AW531">
        <f t="shared" ca="1" si="570"/>
        <v>290.60000000000002</v>
      </c>
      <c r="BC531">
        <f t="shared" si="316"/>
        <v>531</v>
      </c>
      <c r="BD531">
        <f t="shared" si="317"/>
        <v>531</v>
      </c>
      <c r="BE531">
        <f t="shared" si="318"/>
        <v>531</v>
      </c>
      <c r="BF531">
        <f t="shared" si="335"/>
        <v>531</v>
      </c>
      <c r="BG531" t="str">
        <f t="shared" si="319"/>
        <v>$H$560</v>
      </c>
      <c r="BH531">
        <f t="shared" ca="1" si="608"/>
        <v>340</v>
      </c>
      <c r="BI531" t="str">
        <f t="shared" si="320"/>
        <v>$H$525</v>
      </c>
      <c r="BJ531">
        <f t="shared" ca="1" si="609"/>
        <v>289.5</v>
      </c>
      <c r="BK531">
        <f>ROW()</f>
        <v>531</v>
      </c>
      <c r="BL531">
        <f t="shared" si="277"/>
        <v>0</v>
      </c>
      <c r="BM531" t="b">
        <f t="shared" si="321"/>
        <v>1</v>
      </c>
      <c r="BN531">
        <f t="shared" ca="1" si="445"/>
        <v>340</v>
      </c>
      <c r="BO531">
        <f t="shared" si="322"/>
        <v>290.60000000000002</v>
      </c>
    </row>
    <row r="532" spans="1:67" x14ac:dyDescent="0.25">
      <c r="A532" t="str">
        <f t="shared" si="271"/>
        <v>20202</v>
      </c>
      <c r="B532">
        <f t="shared" si="272"/>
        <v>2020</v>
      </c>
      <c r="C532">
        <f t="shared" si="273"/>
        <v>2</v>
      </c>
      <c r="D532">
        <f t="shared" si="274"/>
        <v>527</v>
      </c>
      <c r="E532" s="64">
        <v>11220</v>
      </c>
      <c r="F532" s="64">
        <v>9068</v>
      </c>
      <c r="G532" s="2">
        <v>0.8</v>
      </c>
      <c r="H532" s="63">
        <v>292</v>
      </c>
      <c r="J532" s="32">
        <f t="shared" si="360"/>
        <v>0.99635911553148038</v>
      </c>
      <c r="K532" s="32">
        <f t="shared" si="279"/>
        <v>1.0014356709000551</v>
      </c>
      <c r="L532" s="104">
        <v>0.28999999999999998</v>
      </c>
      <c r="M532" s="104">
        <v>0.56000000000000005</v>
      </c>
      <c r="N532" s="104">
        <v>0.87</v>
      </c>
      <c r="P532" s="104">
        <v>-2.19</v>
      </c>
      <c r="Q532" s="104">
        <v>-2.42</v>
      </c>
      <c r="R532" s="104">
        <v>-1.96</v>
      </c>
      <c r="T532" s="104">
        <v>-2.72</v>
      </c>
      <c r="U532" s="104">
        <v>-2.5099999999999998</v>
      </c>
      <c r="V532" s="104">
        <v>-1.97</v>
      </c>
      <c r="X532" s="104">
        <f t="shared" si="598"/>
        <v>-2.4550000000000001</v>
      </c>
      <c r="Y532" s="104">
        <f t="shared" si="599"/>
        <v>-2.4649999999999999</v>
      </c>
      <c r="Z532" s="104">
        <f t="shared" si="600"/>
        <v>-1.9649999999999999</v>
      </c>
      <c r="AB532" s="104">
        <f t="shared" si="610"/>
        <v>2.7450000000000001</v>
      </c>
      <c r="AC532" s="104">
        <f t="shared" si="596"/>
        <v>3.0249999999999999</v>
      </c>
      <c r="AD532" s="104">
        <f t="shared" si="611"/>
        <v>2.835</v>
      </c>
      <c r="AF532" s="63">
        <f t="shared" si="612"/>
        <v>4.2450000000000002E-2</v>
      </c>
      <c r="AG532" s="63">
        <f t="shared" si="597"/>
        <v>4.5250000000000005E-2</v>
      </c>
      <c r="AH532" s="63">
        <f t="shared" si="613"/>
        <v>4.335E-2</v>
      </c>
      <c r="AJ532" s="63">
        <f t="shared" si="614"/>
        <v>3.4704842259019042E-3</v>
      </c>
      <c r="AK532" s="63">
        <f t="shared" si="615"/>
        <v>3.6948166726487042E-3</v>
      </c>
      <c r="AL532" s="63">
        <f t="shared" si="616"/>
        <v>3.5426512574667779E-3</v>
      </c>
      <c r="AN532" s="106" t="str">
        <f t="shared" ca="1" si="617"/>
        <v/>
      </c>
      <c r="AP532" s="106" t="str">
        <f t="shared" ca="1" si="618"/>
        <v/>
      </c>
      <c r="AR532" t="str">
        <f t="shared" si="566"/>
        <v>20202</v>
      </c>
      <c r="AS532">
        <f t="shared" si="595"/>
        <v>527</v>
      </c>
      <c r="AT532">
        <f t="shared" ca="1" si="567"/>
        <v>11220</v>
      </c>
      <c r="AU532">
        <f t="shared" ca="1" si="568"/>
        <v>9068</v>
      </c>
      <c r="AV532">
        <f t="shared" ca="1" si="569"/>
        <v>0.8</v>
      </c>
      <c r="AW532">
        <f t="shared" ca="1" si="570"/>
        <v>292</v>
      </c>
      <c r="BC532">
        <f t="shared" si="316"/>
        <v>532</v>
      </c>
      <c r="BD532">
        <f t="shared" si="317"/>
        <v>532</v>
      </c>
      <c r="BE532">
        <f t="shared" si="318"/>
        <v>532</v>
      </c>
      <c r="BF532">
        <f t="shared" si="335"/>
        <v>532</v>
      </c>
      <c r="BG532" t="str">
        <f t="shared" si="319"/>
        <v>$H$560</v>
      </c>
      <c r="BH532">
        <f t="shared" ca="1" si="608"/>
        <v>340</v>
      </c>
      <c r="BI532" t="str">
        <f t="shared" si="320"/>
        <v>$H$526</v>
      </c>
      <c r="BJ532">
        <f t="shared" ca="1" si="609"/>
        <v>291.7</v>
      </c>
      <c r="BK532">
        <f>ROW()</f>
        <v>532</v>
      </c>
      <c r="BL532">
        <f t="shared" si="277"/>
        <v>0</v>
      </c>
      <c r="BM532" t="b">
        <f t="shared" si="321"/>
        <v>1</v>
      </c>
      <c r="BN532">
        <f t="shared" ca="1" si="445"/>
        <v>340</v>
      </c>
      <c r="BO532">
        <f t="shared" si="322"/>
        <v>292</v>
      </c>
    </row>
    <row r="533" spans="1:67" x14ac:dyDescent="0.25">
      <c r="A533" t="str">
        <f t="shared" si="271"/>
        <v>20203</v>
      </c>
      <c r="B533">
        <f t="shared" si="272"/>
        <v>2020</v>
      </c>
      <c r="C533">
        <f t="shared" si="273"/>
        <v>3</v>
      </c>
      <c r="D533">
        <f t="shared" si="274"/>
        <v>528</v>
      </c>
      <c r="E533" s="64">
        <v>11117</v>
      </c>
      <c r="F533" s="64">
        <v>9083</v>
      </c>
      <c r="G533" s="2">
        <v>0.8</v>
      </c>
      <c r="H533" s="63">
        <v>292.60000000000002</v>
      </c>
      <c r="J533" s="32">
        <f t="shared" si="360"/>
        <v>0.99081996434937614</v>
      </c>
      <c r="K533" s="32">
        <f t="shared" si="279"/>
        <v>1.0016541685046316</v>
      </c>
      <c r="L533" s="104">
        <v>0.16</v>
      </c>
      <c r="M533" s="104">
        <v>0.43</v>
      </c>
      <c r="N533" s="104">
        <v>0.74</v>
      </c>
      <c r="P533" s="104">
        <v>-2.4700000000000002</v>
      </c>
      <c r="Q533" s="104">
        <v>-2.56</v>
      </c>
      <c r="R533" s="104">
        <v>-2.06</v>
      </c>
      <c r="T533" s="104">
        <v>-3.02</v>
      </c>
      <c r="U533" s="104">
        <v>-2.65</v>
      </c>
      <c r="V533" s="104">
        <v>-2.0699999999999998</v>
      </c>
      <c r="X533" s="104">
        <f t="shared" si="598"/>
        <v>-2.7450000000000001</v>
      </c>
      <c r="Y533" s="104">
        <f t="shared" si="599"/>
        <v>-2.605</v>
      </c>
      <c r="Z533" s="104">
        <f t="shared" si="600"/>
        <v>-2.0649999999999999</v>
      </c>
      <c r="AB533" s="104">
        <f t="shared" ref="AB533:AB534" si="619">L533-X533</f>
        <v>2.9050000000000002</v>
      </c>
      <c r="AC533" s="104">
        <f t="shared" ref="AC533:AC534" si="620">M533-Y533</f>
        <v>3.0350000000000001</v>
      </c>
      <c r="AD533" s="104">
        <f t="shared" ref="AD533:AD534" si="621">N533-Z533</f>
        <v>2.8049999999999997</v>
      </c>
      <c r="AF533" s="63">
        <f t="shared" ref="AF533:AF534" si="622">(AB533+1.5)/100</f>
        <v>4.4050000000000006E-2</v>
      </c>
      <c r="AG533" s="63">
        <f t="shared" ref="AG533:AG534" si="623">(AC533+1.5)/100</f>
        <v>4.5350000000000001E-2</v>
      </c>
      <c r="AH533" s="63">
        <f t="shared" ref="AH533:AH534" si="624">(AD533+1.5)/100</f>
        <v>4.3049999999999998E-2</v>
      </c>
      <c r="AJ533" s="63">
        <f t="shared" ref="AJ533:AJ534" si="625">(1+AF533)^(1/12)-1</f>
        <v>3.5987417299601088E-3</v>
      </c>
      <c r="AK533" s="63">
        <f t="shared" ref="AK533:AK534" si="626">(1+AG533)^(1/12)-1</f>
        <v>3.7028183533327486E-3</v>
      </c>
      <c r="AL533" s="63">
        <f t="shared" ref="AL533:AL534" si="627">(1+AH533)^(1/12)-1</f>
        <v>3.5186019228843346E-3</v>
      </c>
      <c r="AN533" s="106" t="str">
        <f t="shared" ca="1" si="617"/>
        <v/>
      </c>
      <c r="AP533" s="106" t="str">
        <f t="shared" ca="1" si="618"/>
        <v/>
      </c>
      <c r="AR533" t="str">
        <f t="shared" si="566"/>
        <v>20203</v>
      </c>
      <c r="AS533">
        <f t="shared" si="595"/>
        <v>528</v>
      </c>
      <c r="AT533">
        <f t="shared" ca="1" si="567"/>
        <v>11117</v>
      </c>
      <c r="AU533">
        <f t="shared" ca="1" si="568"/>
        <v>9083</v>
      </c>
      <c r="AV533">
        <f t="shared" ca="1" si="569"/>
        <v>0.8</v>
      </c>
      <c r="AW533">
        <f t="shared" ca="1" si="570"/>
        <v>292.60000000000002</v>
      </c>
      <c r="BC533">
        <f t="shared" si="316"/>
        <v>533</v>
      </c>
      <c r="BD533">
        <f t="shared" si="317"/>
        <v>533</v>
      </c>
      <c r="BE533">
        <f t="shared" si="318"/>
        <v>533</v>
      </c>
      <c r="BF533">
        <f t="shared" si="335"/>
        <v>533</v>
      </c>
      <c r="BG533" t="str">
        <f t="shared" si="319"/>
        <v>$H$560</v>
      </c>
      <c r="BH533">
        <f t="shared" ca="1" si="608"/>
        <v>340</v>
      </c>
      <c r="BI533" t="str">
        <f t="shared" si="320"/>
        <v>$H$527</v>
      </c>
      <c r="BJ533">
        <f t="shared" ca="1" si="609"/>
        <v>291</v>
      </c>
      <c r="BK533">
        <f>ROW()</f>
        <v>533</v>
      </c>
      <c r="BL533">
        <f t="shared" si="277"/>
        <v>0</v>
      </c>
      <c r="BM533" t="b">
        <f t="shared" si="321"/>
        <v>1</v>
      </c>
      <c r="BN533">
        <f t="shared" ca="1" si="445"/>
        <v>340</v>
      </c>
      <c r="BO533">
        <f t="shared" si="322"/>
        <v>292.60000000000002</v>
      </c>
    </row>
    <row r="534" spans="1:67" x14ac:dyDescent="0.25">
      <c r="A534" t="str">
        <f t="shared" si="271"/>
        <v>20204</v>
      </c>
      <c r="B534">
        <f t="shared" si="272"/>
        <v>2020</v>
      </c>
      <c r="C534">
        <f t="shared" si="273"/>
        <v>4</v>
      </c>
      <c r="D534">
        <f t="shared" si="274"/>
        <v>529</v>
      </c>
      <c r="E534" s="64">
        <v>10890</v>
      </c>
      <c r="F534" s="64">
        <v>9097</v>
      </c>
      <c r="G534" s="2">
        <v>0.8</v>
      </c>
      <c r="H534" s="63">
        <v>292.60000000000002</v>
      </c>
      <c r="J534" s="32">
        <f t="shared" si="360"/>
        <v>0.97958082216425291</v>
      </c>
      <c r="K534" s="32">
        <f t="shared" si="279"/>
        <v>1.0015413409666409</v>
      </c>
      <c r="L534" s="104">
        <v>0.04</v>
      </c>
      <c r="M534" s="104">
        <v>0.34</v>
      </c>
      <c r="N534" s="104">
        <v>0.64</v>
      </c>
      <c r="P534" s="104">
        <v>-2.15</v>
      </c>
      <c r="Q534" s="104">
        <v>-2.4500000000000002</v>
      </c>
      <c r="R534" s="104">
        <v>-1.91</v>
      </c>
      <c r="T534" s="104">
        <v>-2.72</v>
      </c>
      <c r="U534" s="104">
        <v>-2.5499999999999998</v>
      </c>
      <c r="V534" s="104">
        <v>-1.93</v>
      </c>
      <c r="X534" s="104">
        <f t="shared" si="598"/>
        <v>-2.4350000000000001</v>
      </c>
      <c r="Y534" s="104">
        <f t="shared" si="599"/>
        <v>-2.5</v>
      </c>
      <c r="Z534" s="104">
        <f t="shared" si="600"/>
        <v>-1.92</v>
      </c>
      <c r="AB534" s="104">
        <f t="shared" si="619"/>
        <v>2.4750000000000001</v>
      </c>
      <c r="AC534" s="104">
        <f t="shared" si="620"/>
        <v>2.84</v>
      </c>
      <c r="AD534" s="104">
        <f t="shared" si="621"/>
        <v>2.56</v>
      </c>
      <c r="AF534" s="63">
        <f t="shared" si="622"/>
        <v>3.9750000000000001E-2</v>
      </c>
      <c r="AG534" s="63">
        <f t="shared" si="623"/>
        <v>4.3400000000000001E-2</v>
      </c>
      <c r="AH534" s="63">
        <f t="shared" si="624"/>
        <v>4.0600000000000004E-2</v>
      </c>
      <c r="AJ534" s="63">
        <f t="shared" si="625"/>
        <v>3.2536399365712398E-3</v>
      </c>
      <c r="AK534" s="63">
        <f t="shared" si="626"/>
        <v>3.5466588636137164E-3</v>
      </c>
      <c r="AL534" s="63">
        <f t="shared" si="627"/>
        <v>3.3219613470447662E-3</v>
      </c>
      <c r="AN534" s="106" t="str">
        <f t="shared" ca="1" si="617"/>
        <v/>
      </c>
      <c r="AP534" s="106" t="str">
        <f t="shared" ca="1" si="618"/>
        <v/>
      </c>
      <c r="AR534" t="str">
        <f t="shared" si="566"/>
        <v>20204</v>
      </c>
      <c r="AS534">
        <f t="shared" si="595"/>
        <v>529</v>
      </c>
      <c r="AT534">
        <f t="shared" ca="1" si="567"/>
        <v>10890</v>
      </c>
      <c r="AU534">
        <f t="shared" ca="1" si="568"/>
        <v>9097</v>
      </c>
      <c r="AV534">
        <f t="shared" ca="1" si="569"/>
        <v>0.8</v>
      </c>
      <c r="AW534">
        <f t="shared" ca="1" si="570"/>
        <v>292.60000000000002</v>
      </c>
      <c r="BC534">
        <f t="shared" si="316"/>
        <v>534</v>
      </c>
      <c r="BD534">
        <f t="shared" si="317"/>
        <v>534</v>
      </c>
      <c r="BE534">
        <f t="shared" si="318"/>
        <v>534</v>
      </c>
      <c r="BF534">
        <f t="shared" si="335"/>
        <v>534</v>
      </c>
      <c r="BG534" t="str">
        <f t="shared" si="319"/>
        <v>$H$560</v>
      </c>
      <c r="BH534">
        <f t="shared" ca="1" si="608"/>
        <v>340</v>
      </c>
      <c r="BI534" t="str">
        <f t="shared" si="320"/>
        <v>$H$528</v>
      </c>
      <c r="BJ534">
        <f t="shared" ca="1" si="609"/>
        <v>290.39999999999998</v>
      </c>
      <c r="BK534">
        <f>ROW()</f>
        <v>534</v>
      </c>
      <c r="BL534">
        <f t="shared" si="277"/>
        <v>0</v>
      </c>
      <c r="BM534" t="b">
        <f t="shared" si="321"/>
        <v>1</v>
      </c>
      <c r="BN534">
        <f t="shared" ca="1" si="445"/>
        <v>340</v>
      </c>
      <c r="BO534">
        <f t="shared" si="322"/>
        <v>292.60000000000002</v>
      </c>
    </row>
    <row r="535" spans="1:67" x14ac:dyDescent="0.25">
      <c r="A535" t="str">
        <f t="shared" si="271"/>
        <v>20205</v>
      </c>
      <c r="B535">
        <f t="shared" si="272"/>
        <v>2020</v>
      </c>
      <c r="C535">
        <f t="shared" si="273"/>
        <v>5</v>
      </c>
      <c r="D535">
        <f t="shared" si="274"/>
        <v>530</v>
      </c>
      <c r="E535" s="64">
        <v>10911</v>
      </c>
      <c r="F535" s="64">
        <v>9111</v>
      </c>
      <c r="G535" s="2">
        <v>0.8</v>
      </c>
      <c r="H535" s="63">
        <v>292.2</v>
      </c>
      <c r="J535" s="32">
        <f t="shared" si="360"/>
        <v>1.0019283746556473</v>
      </c>
      <c r="K535" s="32">
        <f t="shared" si="279"/>
        <v>1.0015389688908432</v>
      </c>
      <c r="L535" s="104">
        <v>0.02</v>
      </c>
      <c r="M535" s="104">
        <v>0.28999999999999998</v>
      </c>
      <c r="N535" s="104">
        <v>0.54</v>
      </c>
      <c r="P535" s="104">
        <v>-2.13</v>
      </c>
      <c r="Q535" s="104">
        <v>-2.44</v>
      </c>
      <c r="R535" s="104">
        <v>-2.06</v>
      </c>
      <c r="T535" s="104">
        <v>-2.4700000000000002</v>
      </c>
      <c r="U535" s="104">
        <v>-2.54</v>
      </c>
      <c r="V535" s="104">
        <v>-2.08</v>
      </c>
      <c r="X535" s="104">
        <f t="shared" ref="X535:X562" si="628">(P535+T535)/2</f>
        <v>-2.2999999999999998</v>
      </c>
      <c r="Y535" s="104">
        <f t="shared" ref="Y535:Y562" si="629">(Q535+U535)/2</f>
        <v>-2.4900000000000002</v>
      </c>
      <c r="Z535" s="104">
        <f t="shared" ref="Z535:Z562" si="630">(R535+V535)/2</f>
        <v>-2.0700000000000003</v>
      </c>
      <c r="AB535" s="104">
        <f t="shared" ref="AB535:AB562" si="631">L535-X535</f>
        <v>2.3199999999999998</v>
      </c>
      <c r="AC535" s="104">
        <f t="shared" ref="AC535:AC562" si="632">M535-Y535</f>
        <v>2.7800000000000002</v>
      </c>
      <c r="AD535" s="104">
        <f t="shared" ref="AD535:AD562" si="633">N535-Z535</f>
        <v>2.6100000000000003</v>
      </c>
      <c r="AF535" s="63">
        <f t="shared" ref="AF535:AF562" si="634">(AB535+1.5)/100</f>
        <v>3.8199999999999998E-2</v>
      </c>
      <c r="AG535" s="63">
        <f t="shared" ref="AG535:AG562" si="635">(AC535+1.5)/100</f>
        <v>4.2800000000000005E-2</v>
      </c>
      <c r="AH535" s="63">
        <f t="shared" ref="AH535:AH562" si="636">(AD535+1.5)/100</f>
        <v>4.1100000000000005E-2</v>
      </c>
      <c r="AJ535" s="63">
        <f t="shared" ref="AJ535:AJ562" si="637">(1+AF535)^(1/12)-1</f>
        <v>3.1289219234786891E-3</v>
      </c>
      <c r="AK535" s="63">
        <f t="shared" ref="AK535:AK562" si="638">(1+AG535)^(1/12)-1</f>
        <v>3.4985559667248811E-3</v>
      </c>
      <c r="AL535" s="63">
        <f t="shared" ref="AL535:AL562" si="639">(1+AH535)^(1/12)-1</f>
        <v>3.3621265190633132E-3</v>
      </c>
      <c r="AN535" s="106" t="str">
        <f t="shared" ca="1" si="617"/>
        <v/>
      </c>
      <c r="AP535" s="106" t="str">
        <f t="shared" ca="1" si="618"/>
        <v/>
      </c>
      <c r="AR535" t="str">
        <f t="shared" si="566"/>
        <v>20205</v>
      </c>
      <c r="AS535">
        <f t="shared" si="595"/>
        <v>530</v>
      </c>
      <c r="AT535">
        <f t="shared" ca="1" si="567"/>
        <v>10911</v>
      </c>
      <c r="AU535">
        <f t="shared" ca="1" si="568"/>
        <v>9111</v>
      </c>
      <c r="AV535">
        <f t="shared" ca="1" si="569"/>
        <v>0.8</v>
      </c>
      <c r="AW535">
        <f t="shared" ca="1" si="570"/>
        <v>292.2</v>
      </c>
      <c r="BC535">
        <f t="shared" si="316"/>
        <v>535</v>
      </c>
      <c r="BD535">
        <f t="shared" si="317"/>
        <v>535</v>
      </c>
      <c r="BE535">
        <f t="shared" si="318"/>
        <v>535</v>
      </c>
      <c r="BF535">
        <f t="shared" si="335"/>
        <v>535</v>
      </c>
      <c r="BG535" t="str">
        <f t="shared" si="319"/>
        <v>$H$560</v>
      </c>
      <c r="BH535">
        <f t="shared" ca="1" si="608"/>
        <v>340</v>
      </c>
      <c r="BI535" t="str">
        <f t="shared" si="320"/>
        <v>$H$529</v>
      </c>
      <c r="BJ535">
        <f t="shared" ca="1" si="609"/>
        <v>291</v>
      </c>
      <c r="BK535">
        <f>ROW()</f>
        <v>535</v>
      </c>
      <c r="BL535">
        <f t="shared" si="277"/>
        <v>0</v>
      </c>
      <c r="BM535" t="b">
        <f t="shared" si="321"/>
        <v>1</v>
      </c>
      <c r="BN535">
        <f t="shared" ca="1" si="445"/>
        <v>340</v>
      </c>
      <c r="BO535">
        <f t="shared" si="322"/>
        <v>292.2</v>
      </c>
    </row>
    <row r="536" spans="1:67" x14ac:dyDescent="0.25">
      <c r="A536" t="str">
        <f t="shared" si="271"/>
        <v>20206</v>
      </c>
      <c r="B536">
        <f t="shared" si="272"/>
        <v>2020</v>
      </c>
      <c r="C536">
        <f t="shared" si="273"/>
        <v>6</v>
      </c>
      <c r="D536">
        <f t="shared" si="274"/>
        <v>531</v>
      </c>
      <c r="E536" s="64">
        <v>10911</v>
      </c>
      <c r="F536" s="64">
        <v>9125</v>
      </c>
      <c r="G536" s="2">
        <v>0.8</v>
      </c>
      <c r="H536" s="63">
        <v>292.7</v>
      </c>
      <c r="J536" s="32">
        <f t="shared" si="360"/>
        <v>1</v>
      </c>
      <c r="K536" s="32">
        <f t="shared" si="279"/>
        <v>1.0015366041049281</v>
      </c>
      <c r="L536" s="104">
        <v>-0.05</v>
      </c>
      <c r="M536" s="104">
        <v>0.25</v>
      </c>
      <c r="N536" s="104">
        <v>0.51</v>
      </c>
      <c r="P536" s="104">
        <v>-2.5299999999999998</v>
      </c>
      <c r="Q536" s="104">
        <v>-2.73</v>
      </c>
      <c r="R536" s="104">
        <v>-2.27</v>
      </c>
      <c r="T536" s="104">
        <v>-2.88</v>
      </c>
      <c r="U536" s="104">
        <v>-2.83</v>
      </c>
      <c r="V536" s="104">
        <v>-2.29</v>
      </c>
      <c r="X536" s="104">
        <f t="shared" si="628"/>
        <v>-2.7050000000000001</v>
      </c>
      <c r="Y536" s="104">
        <f t="shared" si="629"/>
        <v>-2.7800000000000002</v>
      </c>
      <c r="Z536" s="104">
        <f t="shared" si="630"/>
        <v>-2.2800000000000002</v>
      </c>
      <c r="AB536" s="104">
        <f t="shared" si="631"/>
        <v>2.6550000000000002</v>
      </c>
      <c r="AC536" s="104">
        <f t="shared" si="632"/>
        <v>3.0300000000000002</v>
      </c>
      <c r="AD536" s="104">
        <f t="shared" si="633"/>
        <v>2.79</v>
      </c>
      <c r="AF536" s="63">
        <f t="shared" si="634"/>
        <v>4.1550000000000004E-2</v>
      </c>
      <c r="AG536" s="63">
        <f t="shared" si="635"/>
        <v>4.53E-2</v>
      </c>
      <c r="AH536" s="63">
        <f t="shared" si="636"/>
        <v>4.2900000000000001E-2</v>
      </c>
      <c r="AJ536" s="63">
        <f t="shared" si="637"/>
        <v>3.398260058380842E-3</v>
      </c>
      <c r="AK536" s="63">
        <f t="shared" si="638"/>
        <v>3.6988176007033413E-3</v>
      </c>
      <c r="AL536" s="63">
        <f t="shared" si="639"/>
        <v>3.5065748777713956E-3</v>
      </c>
      <c r="AN536" s="106" t="str">
        <f t="shared" ca="1" si="617"/>
        <v/>
      </c>
      <c r="AP536" s="106" t="str">
        <f t="shared" ca="1" si="618"/>
        <v/>
      </c>
      <c r="AR536" t="str">
        <f t="shared" si="566"/>
        <v>20206</v>
      </c>
      <c r="AS536">
        <f t="shared" si="595"/>
        <v>531</v>
      </c>
      <c r="AT536">
        <f t="shared" ca="1" si="567"/>
        <v>10911</v>
      </c>
      <c r="AU536">
        <f t="shared" ca="1" si="568"/>
        <v>9125</v>
      </c>
      <c r="AV536">
        <f t="shared" ca="1" si="569"/>
        <v>0.8</v>
      </c>
      <c r="AW536">
        <f t="shared" ca="1" si="570"/>
        <v>292.7</v>
      </c>
      <c r="BC536">
        <f t="shared" si="316"/>
        <v>536</v>
      </c>
      <c r="BD536">
        <f t="shared" si="317"/>
        <v>536</v>
      </c>
      <c r="BE536">
        <f t="shared" si="318"/>
        <v>536</v>
      </c>
      <c r="BF536">
        <f t="shared" si="335"/>
        <v>536</v>
      </c>
      <c r="BG536" t="str">
        <f t="shared" si="319"/>
        <v>$H$560</v>
      </c>
      <c r="BH536">
        <f t="shared" ca="1" si="608"/>
        <v>340</v>
      </c>
      <c r="BI536" t="str">
        <f t="shared" si="320"/>
        <v>$H$530</v>
      </c>
      <c r="BJ536">
        <f t="shared" ca="1" si="609"/>
        <v>291.89999999999998</v>
      </c>
      <c r="BK536">
        <f>ROW()</f>
        <v>536</v>
      </c>
      <c r="BL536">
        <f t="shared" si="277"/>
        <v>0</v>
      </c>
      <c r="BM536" t="b">
        <f t="shared" si="321"/>
        <v>1</v>
      </c>
      <c r="BN536">
        <f t="shared" ca="1" si="445"/>
        <v>340</v>
      </c>
      <c r="BO536">
        <f t="shared" si="322"/>
        <v>292.7</v>
      </c>
    </row>
    <row r="537" spans="1:67" x14ac:dyDescent="0.25">
      <c r="A537" t="str">
        <f t="shared" si="271"/>
        <v>20207</v>
      </c>
      <c r="B537">
        <f t="shared" si="272"/>
        <v>2020</v>
      </c>
      <c r="C537">
        <f t="shared" si="273"/>
        <v>7</v>
      </c>
      <c r="D537">
        <f t="shared" si="274"/>
        <v>532</v>
      </c>
      <c r="E537" s="64">
        <v>11096</v>
      </c>
      <c r="F537" s="64">
        <v>9140</v>
      </c>
      <c r="G537" s="2">
        <v>0.8</v>
      </c>
      <c r="H537" s="63">
        <v>294.2</v>
      </c>
      <c r="J537" s="32">
        <f t="shared" si="360"/>
        <v>1.0169553661442581</v>
      </c>
      <c r="K537" s="32">
        <f t="shared" si="279"/>
        <v>1.0016438356164383</v>
      </c>
      <c r="L537" s="104">
        <v>-0.08</v>
      </c>
      <c r="M537" s="104">
        <v>0.25</v>
      </c>
      <c r="N537" s="104">
        <v>0.54</v>
      </c>
      <c r="P537" s="104">
        <v>-2.46</v>
      </c>
      <c r="Q537" s="104">
        <v>-2.76</v>
      </c>
      <c r="R537" s="104">
        <v>-2.3199999999999998</v>
      </c>
      <c r="T537" s="104">
        <v>-2.82</v>
      </c>
      <c r="U537" s="104">
        <v>-2.85</v>
      </c>
      <c r="V537" s="104">
        <v>-2.34</v>
      </c>
      <c r="X537" s="104">
        <f t="shared" si="628"/>
        <v>-2.6399999999999997</v>
      </c>
      <c r="Y537" s="104">
        <f t="shared" si="629"/>
        <v>-2.8049999999999997</v>
      </c>
      <c r="Z537" s="104">
        <f t="shared" si="630"/>
        <v>-2.33</v>
      </c>
      <c r="AB537" s="104">
        <f t="shared" si="631"/>
        <v>2.5599999999999996</v>
      </c>
      <c r="AC537" s="104">
        <f t="shared" si="632"/>
        <v>3.0549999999999997</v>
      </c>
      <c r="AD537" s="104">
        <f t="shared" si="633"/>
        <v>2.87</v>
      </c>
      <c r="AF537" s="63">
        <f t="shared" si="634"/>
        <v>4.0599999999999997E-2</v>
      </c>
      <c r="AG537" s="63">
        <f t="shared" si="635"/>
        <v>4.555E-2</v>
      </c>
      <c r="AH537" s="63">
        <f t="shared" si="636"/>
        <v>4.3700000000000003E-2</v>
      </c>
      <c r="AJ537" s="63">
        <f t="shared" si="637"/>
        <v>3.3219613470447662E-3</v>
      </c>
      <c r="AK537" s="63">
        <f t="shared" si="638"/>
        <v>3.7188196099211535E-3</v>
      </c>
      <c r="AL537" s="63">
        <f t="shared" si="639"/>
        <v>3.5707008042658028E-3</v>
      </c>
      <c r="AN537" s="106" t="str">
        <f t="shared" ca="1" si="617"/>
        <v/>
      </c>
      <c r="AP537" s="106" t="str">
        <f t="shared" ca="1" si="618"/>
        <v/>
      </c>
      <c r="AR537" t="str">
        <f t="shared" si="566"/>
        <v>20207</v>
      </c>
      <c r="AS537">
        <f t="shared" si="595"/>
        <v>532</v>
      </c>
      <c r="AT537">
        <f t="shared" ca="1" si="567"/>
        <v>11096</v>
      </c>
      <c r="AU537">
        <f t="shared" ca="1" si="568"/>
        <v>9140</v>
      </c>
      <c r="AV537">
        <f t="shared" ca="1" si="569"/>
        <v>0.8</v>
      </c>
      <c r="AW537">
        <f t="shared" ca="1" si="570"/>
        <v>294.2</v>
      </c>
      <c r="BC537">
        <f t="shared" si="316"/>
        <v>537</v>
      </c>
      <c r="BD537">
        <f t="shared" si="317"/>
        <v>537</v>
      </c>
      <c r="BE537">
        <f t="shared" si="318"/>
        <v>537</v>
      </c>
      <c r="BF537">
        <f t="shared" si="335"/>
        <v>537</v>
      </c>
      <c r="BG537" t="str">
        <f t="shared" si="319"/>
        <v>$H$560</v>
      </c>
      <c r="BH537">
        <f t="shared" ca="1" si="608"/>
        <v>340</v>
      </c>
      <c r="BI537" t="str">
        <f t="shared" si="320"/>
        <v>$H$531</v>
      </c>
      <c r="BJ537">
        <f t="shared" ca="1" si="609"/>
        <v>290.60000000000002</v>
      </c>
      <c r="BK537">
        <f>ROW()</f>
        <v>537</v>
      </c>
      <c r="BL537">
        <f t="shared" si="277"/>
        <v>0</v>
      </c>
      <c r="BM537" t="b">
        <f t="shared" si="321"/>
        <v>1</v>
      </c>
      <c r="BN537">
        <f t="shared" ca="1" si="445"/>
        <v>340</v>
      </c>
      <c r="BO537">
        <f t="shared" si="322"/>
        <v>294.2</v>
      </c>
    </row>
    <row r="538" spans="1:67" x14ac:dyDescent="0.25">
      <c r="A538" t="str">
        <f t="shared" si="271"/>
        <v>20208</v>
      </c>
      <c r="B538">
        <f t="shared" si="272"/>
        <v>2020</v>
      </c>
      <c r="C538">
        <f t="shared" si="273"/>
        <v>8</v>
      </c>
      <c r="D538">
        <f t="shared" si="274"/>
        <v>533</v>
      </c>
      <c r="E538" s="64">
        <v>11323</v>
      </c>
      <c r="F538" s="64">
        <v>9155</v>
      </c>
      <c r="G538" s="2">
        <v>0.8</v>
      </c>
      <c r="H538" s="63">
        <v>293.3</v>
      </c>
      <c r="J538" s="32">
        <f t="shared" si="360"/>
        <v>1.0204578226387888</v>
      </c>
      <c r="K538" s="32">
        <f t="shared" si="279"/>
        <v>1.0016411378555798</v>
      </c>
      <c r="L538" s="104">
        <v>-0.17</v>
      </c>
      <c r="M538" s="104">
        <v>0.14000000000000001</v>
      </c>
      <c r="N538" s="104">
        <v>0.46</v>
      </c>
      <c r="P538" s="104">
        <v>-2.58</v>
      </c>
      <c r="Q538" s="104">
        <v>-2.86</v>
      </c>
      <c r="R538" s="104">
        <v>-2.34</v>
      </c>
      <c r="T538" s="104">
        <v>-2.94</v>
      </c>
      <c r="U538" s="104">
        <v>-2.96</v>
      </c>
      <c r="V538" s="104">
        <v>-2.36</v>
      </c>
      <c r="X538" s="104">
        <f t="shared" si="628"/>
        <v>-2.76</v>
      </c>
      <c r="Y538" s="104">
        <f t="shared" si="629"/>
        <v>-2.91</v>
      </c>
      <c r="Z538" s="104">
        <f t="shared" si="630"/>
        <v>-2.3499999999999996</v>
      </c>
      <c r="AB538" s="104">
        <f t="shared" si="631"/>
        <v>2.59</v>
      </c>
      <c r="AC538" s="104">
        <f t="shared" si="632"/>
        <v>3.0500000000000003</v>
      </c>
      <c r="AD538" s="104">
        <f t="shared" si="633"/>
        <v>2.8099999999999996</v>
      </c>
      <c r="AF538" s="63">
        <f t="shared" si="634"/>
        <v>4.0899999999999999E-2</v>
      </c>
      <c r="AG538" s="63">
        <f t="shared" si="635"/>
        <v>4.5500000000000006E-2</v>
      </c>
      <c r="AH538" s="63">
        <f t="shared" si="636"/>
        <v>4.3099999999999999E-2</v>
      </c>
      <c r="AJ538" s="63">
        <f t="shared" si="637"/>
        <v>3.3460625725758586E-3</v>
      </c>
      <c r="AK538" s="63">
        <f t="shared" si="638"/>
        <v>3.7148195588312394E-3</v>
      </c>
      <c r="AL538" s="63">
        <f t="shared" si="639"/>
        <v>3.5226105855981071E-3</v>
      </c>
      <c r="AN538" s="106" t="str">
        <f t="shared" ca="1" si="617"/>
        <v/>
      </c>
      <c r="AP538" s="106" t="str">
        <f t="shared" ca="1" si="618"/>
        <v/>
      </c>
      <c r="AR538" t="str">
        <f t="shared" si="566"/>
        <v>20208</v>
      </c>
      <c r="AS538">
        <f t="shared" si="595"/>
        <v>533</v>
      </c>
      <c r="AT538">
        <f t="shared" ca="1" si="567"/>
        <v>11323</v>
      </c>
      <c r="AU538">
        <f t="shared" ca="1" si="568"/>
        <v>9155</v>
      </c>
      <c r="AV538">
        <f t="shared" ca="1" si="569"/>
        <v>0.8</v>
      </c>
      <c r="AW538">
        <f t="shared" ca="1" si="570"/>
        <v>293.3</v>
      </c>
      <c r="BC538">
        <f t="shared" si="316"/>
        <v>538</v>
      </c>
      <c r="BD538">
        <f t="shared" si="317"/>
        <v>538</v>
      </c>
      <c r="BE538">
        <f t="shared" si="318"/>
        <v>538</v>
      </c>
      <c r="BF538">
        <f t="shared" si="335"/>
        <v>538</v>
      </c>
      <c r="BG538" t="str">
        <f t="shared" si="319"/>
        <v>$H$560</v>
      </c>
      <c r="BH538">
        <f t="shared" ca="1" si="608"/>
        <v>340</v>
      </c>
      <c r="BI538" t="str">
        <f t="shared" si="320"/>
        <v>$H$532</v>
      </c>
      <c r="BJ538">
        <f t="shared" ca="1" si="609"/>
        <v>292</v>
      </c>
      <c r="BK538">
        <f>ROW()</f>
        <v>538</v>
      </c>
      <c r="BL538">
        <f t="shared" si="277"/>
        <v>0</v>
      </c>
      <c r="BM538" t="b">
        <f t="shared" si="321"/>
        <v>1</v>
      </c>
      <c r="BN538">
        <f t="shared" ca="1" si="445"/>
        <v>340</v>
      </c>
      <c r="BO538">
        <f t="shared" si="322"/>
        <v>293.3</v>
      </c>
    </row>
    <row r="539" spans="1:67" x14ac:dyDescent="0.25">
      <c r="A539" t="str">
        <f t="shared" si="271"/>
        <v>20209</v>
      </c>
      <c r="B539">
        <f t="shared" si="272"/>
        <v>2020</v>
      </c>
      <c r="C539">
        <f t="shared" si="273"/>
        <v>9</v>
      </c>
      <c r="D539">
        <f t="shared" si="274"/>
        <v>534</v>
      </c>
      <c r="E539" s="64">
        <v>11385</v>
      </c>
      <c r="F539" s="64">
        <v>9169</v>
      </c>
      <c r="G539" s="2">
        <v>0.8</v>
      </c>
      <c r="H539" s="63">
        <v>294.3</v>
      </c>
      <c r="J539" s="32">
        <f t="shared" si="360"/>
        <v>1.0054755806764992</v>
      </c>
      <c r="K539" s="32">
        <f t="shared" si="279"/>
        <v>1.0015292190060077</v>
      </c>
      <c r="L539" s="104">
        <v>-0.04</v>
      </c>
      <c r="M539" s="104">
        <v>0.36</v>
      </c>
      <c r="N539" s="104">
        <v>0.69</v>
      </c>
      <c r="P539" s="104">
        <v>-2.66</v>
      </c>
      <c r="Q539" s="104">
        <v>-2.76</v>
      </c>
      <c r="R539" s="104">
        <v>-2.12</v>
      </c>
      <c r="T539" s="104">
        <v>-3.03</v>
      </c>
      <c r="U539" s="104">
        <v>-2.85</v>
      </c>
      <c r="V539" s="104">
        <v>-2.13</v>
      </c>
      <c r="X539" s="104">
        <f t="shared" si="628"/>
        <v>-2.8449999999999998</v>
      </c>
      <c r="Y539" s="104">
        <f t="shared" si="629"/>
        <v>-2.8049999999999997</v>
      </c>
      <c r="Z539" s="104">
        <f t="shared" si="630"/>
        <v>-2.125</v>
      </c>
      <c r="AB539" s="104">
        <f t="shared" si="631"/>
        <v>2.8049999999999997</v>
      </c>
      <c r="AC539" s="104">
        <f t="shared" si="632"/>
        <v>3.1649999999999996</v>
      </c>
      <c r="AD539" s="104">
        <f t="shared" si="633"/>
        <v>2.8149999999999999</v>
      </c>
      <c r="AF539" s="63">
        <f t="shared" si="634"/>
        <v>4.3049999999999998E-2</v>
      </c>
      <c r="AG539" s="63">
        <f t="shared" si="635"/>
        <v>4.664999999999999E-2</v>
      </c>
      <c r="AH539" s="63">
        <f t="shared" si="636"/>
        <v>4.3149999999999994E-2</v>
      </c>
      <c r="AJ539" s="63">
        <f t="shared" si="637"/>
        <v>3.5186019228843346E-3</v>
      </c>
      <c r="AK539" s="63">
        <f t="shared" si="638"/>
        <v>3.8067764001290527E-3</v>
      </c>
      <c r="AL539" s="63">
        <f t="shared" si="639"/>
        <v>3.5266190721769952E-3</v>
      </c>
      <c r="AN539" s="106" t="str">
        <f t="shared" ca="1" si="617"/>
        <v/>
      </c>
      <c r="AP539" s="106" t="str">
        <f t="shared" ca="1" si="618"/>
        <v/>
      </c>
      <c r="AR539" t="str">
        <f t="shared" si="566"/>
        <v>20209</v>
      </c>
      <c r="AS539">
        <f t="shared" si="595"/>
        <v>534</v>
      </c>
      <c r="AT539">
        <f t="shared" ca="1" si="567"/>
        <v>11385</v>
      </c>
      <c r="AU539">
        <f t="shared" ca="1" si="568"/>
        <v>9169</v>
      </c>
      <c r="AV539">
        <f t="shared" ca="1" si="569"/>
        <v>0.8</v>
      </c>
      <c r="AW539">
        <f t="shared" ca="1" si="570"/>
        <v>294.3</v>
      </c>
      <c r="BC539">
        <f t="shared" si="316"/>
        <v>539</v>
      </c>
      <c r="BD539">
        <f t="shared" si="317"/>
        <v>539</v>
      </c>
      <c r="BE539">
        <f t="shared" si="318"/>
        <v>539</v>
      </c>
      <c r="BF539">
        <f t="shared" si="335"/>
        <v>539</v>
      </c>
      <c r="BG539" t="str">
        <f t="shared" si="319"/>
        <v>$H$560</v>
      </c>
      <c r="BH539">
        <f t="shared" ca="1" si="608"/>
        <v>340</v>
      </c>
      <c r="BI539" t="str">
        <f t="shared" si="320"/>
        <v>$H$533</v>
      </c>
      <c r="BJ539">
        <f t="shared" ca="1" si="609"/>
        <v>292.60000000000002</v>
      </c>
      <c r="BK539">
        <f>ROW()</f>
        <v>539</v>
      </c>
      <c r="BL539">
        <f t="shared" si="277"/>
        <v>0</v>
      </c>
      <c r="BM539" t="b">
        <f t="shared" si="321"/>
        <v>1</v>
      </c>
      <c r="BN539">
        <f t="shared" ca="1" si="445"/>
        <v>340</v>
      </c>
      <c r="BO539">
        <f t="shared" si="322"/>
        <v>294.3</v>
      </c>
    </row>
    <row r="540" spans="1:67" x14ac:dyDescent="0.25">
      <c r="A540" t="str">
        <f t="shared" si="271"/>
        <v>202010</v>
      </c>
      <c r="B540">
        <f t="shared" si="272"/>
        <v>2020</v>
      </c>
      <c r="C540">
        <f t="shared" si="273"/>
        <v>10</v>
      </c>
      <c r="D540">
        <f t="shared" si="274"/>
        <v>535</v>
      </c>
      <c r="E540" s="64">
        <v>11529</v>
      </c>
      <c r="F540" s="64">
        <v>9183</v>
      </c>
      <c r="G540" s="2">
        <v>0.8</v>
      </c>
      <c r="H540" s="63">
        <v>294.3</v>
      </c>
      <c r="J540" s="32">
        <f t="shared" si="360"/>
        <v>1.0126482213438734</v>
      </c>
      <c r="K540" s="32">
        <f t="shared" si="279"/>
        <v>1.0015268840658742</v>
      </c>
      <c r="L540" s="104">
        <v>-0.1</v>
      </c>
      <c r="M540" s="104">
        <v>0.28000000000000003</v>
      </c>
      <c r="N540" s="104">
        <v>0.6</v>
      </c>
      <c r="P540" s="104">
        <v>-2.81</v>
      </c>
      <c r="Q540" s="104">
        <v>-2.87</v>
      </c>
      <c r="R540" s="104">
        <v>-2.23</v>
      </c>
      <c r="T540" s="104">
        <v>-3.19</v>
      </c>
      <c r="U540" s="104">
        <v>-2.97</v>
      </c>
      <c r="V540" s="104">
        <v>-2.25</v>
      </c>
      <c r="X540" s="104">
        <f t="shared" si="628"/>
        <v>-3</v>
      </c>
      <c r="Y540" s="104">
        <f t="shared" si="629"/>
        <v>-2.92</v>
      </c>
      <c r="Z540" s="104">
        <f t="shared" si="630"/>
        <v>-2.2400000000000002</v>
      </c>
      <c r="AB540" s="104">
        <f t="shared" si="631"/>
        <v>2.9</v>
      </c>
      <c r="AC540" s="104">
        <f t="shared" si="632"/>
        <v>3.2</v>
      </c>
      <c r="AD540" s="104">
        <f t="shared" si="633"/>
        <v>2.8400000000000003</v>
      </c>
      <c r="AF540" s="63">
        <f t="shared" si="634"/>
        <v>4.4000000000000004E-2</v>
      </c>
      <c r="AG540" s="63">
        <f t="shared" si="635"/>
        <v>4.7E-2</v>
      </c>
      <c r="AH540" s="63">
        <f t="shared" si="636"/>
        <v>4.3400000000000001E-2</v>
      </c>
      <c r="AJ540" s="63">
        <f t="shared" si="637"/>
        <v>3.5947364110451296E-3</v>
      </c>
      <c r="AK540" s="63">
        <f t="shared" si="638"/>
        <v>3.8347448817659391E-3</v>
      </c>
      <c r="AL540" s="63">
        <f t="shared" si="639"/>
        <v>3.5466588636137164E-3</v>
      </c>
      <c r="AN540" s="106" t="str">
        <f t="shared" ca="1" si="617"/>
        <v/>
      </c>
      <c r="AP540" s="106" t="str">
        <f t="shared" ca="1" si="618"/>
        <v/>
      </c>
      <c r="AR540" t="str">
        <f t="shared" si="566"/>
        <v>202010</v>
      </c>
      <c r="AS540">
        <f t="shared" si="595"/>
        <v>535</v>
      </c>
      <c r="AT540">
        <f t="shared" ca="1" si="567"/>
        <v>11529</v>
      </c>
      <c r="AU540">
        <f t="shared" ca="1" si="568"/>
        <v>9183</v>
      </c>
      <c r="AV540">
        <f t="shared" ca="1" si="569"/>
        <v>0.8</v>
      </c>
      <c r="AW540">
        <f t="shared" ca="1" si="570"/>
        <v>294.3</v>
      </c>
      <c r="BC540">
        <f t="shared" si="316"/>
        <v>540</v>
      </c>
      <c r="BD540">
        <f t="shared" si="317"/>
        <v>540</v>
      </c>
      <c r="BE540">
        <f t="shared" si="318"/>
        <v>540</v>
      </c>
      <c r="BF540">
        <f t="shared" si="335"/>
        <v>540</v>
      </c>
      <c r="BG540" t="str">
        <f t="shared" si="319"/>
        <v>$H$560</v>
      </c>
      <c r="BH540">
        <f t="shared" ca="1" si="608"/>
        <v>340</v>
      </c>
      <c r="BI540" t="str">
        <f t="shared" si="320"/>
        <v>$H$534</v>
      </c>
      <c r="BJ540">
        <f t="shared" ca="1" si="609"/>
        <v>292.60000000000002</v>
      </c>
      <c r="BK540">
        <f>ROW()</f>
        <v>540</v>
      </c>
      <c r="BL540">
        <f t="shared" si="277"/>
        <v>0</v>
      </c>
      <c r="BM540" t="b">
        <f t="shared" si="321"/>
        <v>1</v>
      </c>
      <c r="BN540">
        <f t="shared" ca="1" si="445"/>
        <v>340</v>
      </c>
      <c r="BO540">
        <f t="shared" si="322"/>
        <v>294.3</v>
      </c>
    </row>
    <row r="541" spans="1:67" x14ac:dyDescent="0.25">
      <c r="A541" t="str">
        <f t="shared" si="271"/>
        <v>202011</v>
      </c>
      <c r="B541">
        <f t="shared" si="272"/>
        <v>2020</v>
      </c>
      <c r="C541">
        <f t="shared" si="273"/>
        <v>11</v>
      </c>
      <c r="D541">
        <f t="shared" si="274"/>
        <v>536</v>
      </c>
      <c r="E541" s="64">
        <v>11673</v>
      </c>
      <c r="F541" s="64">
        <v>9198</v>
      </c>
      <c r="G541" s="2">
        <v>0.8</v>
      </c>
      <c r="H541" s="63">
        <v>293.5</v>
      </c>
      <c r="J541" s="32">
        <f t="shared" si="360"/>
        <v>1.0124902419984387</v>
      </c>
      <c r="K541" s="32">
        <f t="shared" si="279"/>
        <v>1.0016334531198954</v>
      </c>
      <c r="L541" s="104">
        <v>-0.09</v>
      </c>
      <c r="M541" s="104">
        <v>0.27</v>
      </c>
      <c r="N541" s="104">
        <v>0.6</v>
      </c>
      <c r="P541" s="104">
        <v>-2.68</v>
      </c>
      <c r="Q541" s="104">
        <v>-2.85</v>
      </c>
      <c r="R541" s="104">
        <v>-2.27</v>
      </c>
      <c r="T541" s="104">
        <v>-3.06</v>
      </c>
      <c r="U541" s="104">
        <v>-2.94</v>
      </c>
      <c r="V541" s="104">
        <v>-2.2799999999999998</v>
      </c>
      <c r="X541" s="104">
        <f t="shared" si="628"/>
        <v>-2.87</v>
      </c>
      <c r="Y541" s="104">
        <f t="shared" si="629"/>
        <v>-2.895</v>
      </c>
      <c r="Z541" s="104">
        <f t="shared" si="630"/>
        <v>-2.2749999999999999</v>
      </c>
      <c r="AB541" s="104">
        <f t="shared" si="631"/>
        <v>2.7800000000000002</v>
      </c>
      <c r="AC541" s="104">
        <f t="shared" si="632"/>
        <v>3.165</v>
      </c>
      <c r="AD541" s="104">
        <f t="shared" si="633"/>
        <v>2.875</v>
      </c>
      <c r="AF541" s="63">
        <f t="shared" si="634"/>
        <v>4.2800000000000005E-2</v>
      </c>
      <c r="AG541" s="63">
        <f t="shared" si="635"/>
        <v>4.6649999999999997E-2</v>
      </c>
      <c r="AH541" s="63">
        <f t="shared" si="636"/>
        <v>4.3749999999999997E-2</v>
      </c>
      <c r="AJ541" s="63">
        <f t="shared" si="637"/>
        <v>3.4985559667248811E-3</v>
      </c>
      <c r="AK541" s="63">
        <f t="shared" si="638"/>
        <v>3.8067764001290527E-3</v>
      </c>
      <c r="AL541" s="63">
        <f t="shared" si="639"/>
        <v>3.5747071784870688E-3</v>
      </c>
      <c r="AN541" s="106" t="str">
        <f t="shared" ca="1" si="617"/>
        <v/>
      </c>
      <c r="AP541" s="106" t="str">
        <f t="shared" ca="1" si="618"/>
        <v/>
      </c>
      <c r="AR541" t="str">
        <f t="shared" si="566"/>
        <v>202011</v>
      </c>
      <c r="AS541">
        <f t="shared" si="595"/>
        <v>536</v>
      </c>
      <c r="AT541">
        <f t="shared" ca="1" si="567"/>
        <v>11673</v>
      </c>
      <c r="AU541">
        <f t="shared" ca="1" si="568"/>
        <v>9198</v>
      </c>
      <c r="AV541">
        <f t="shared" ca="1" si="569"/>
        <v>0.8</v>
      </c>
      <c r="AW541">
        <f t="shared" ca="1" si="570"/>
        <v>293.5</v>
      </c>
      <c r="BC541">
        <f t="shared" si="316"/>
        <v>541</v>
      </c>
      <c r="BD541">
        <f t="shared" si="317"/>
        <v>541</v>
      </c>
      <c r="BE541">
        <f t="shared" si="318"/>
        <v>541</v>
      </c>
      <c r="BF541">
        <f t="shared" si="335"/>
        <v>541</v>
      </c>
      <c r="BG541" t="str">
        <f t="shared" si="319"/>
        <v>$H$560</v>
      </c>
      <c r="BH541">
        <f t="shared" ca="1" si="608"/>
        <v>340</v>
      </c>
      <c r="BI541" t="str">
        <f t="shared" si="320"/>
        <v>$H$535</v>
      </c>
      <c r="BJ541">
        <f t="shared" ca="1" si="609"/>
        <v>292.2</v>
      </c>
      <c r="BK541">
        <f>ROW()</f>
        <v>541</v>
      </c>
      <c r="BL541">
        <f t="shared" si="277"/>
        <v>0</v>
      </c>
      <c r="BM541" t="b">
        <f t="shared" si="321"/>
        <v>1</v>
      </c>
      <c r="BN541">
        <f t="shared" ca="1" si="445"/>
        <v>340</v>
      </c>
      <c r="BO541">
        <f t="shared" si="322"/>
        <v>293.5</v>
      </c>
    </row>
    <row r="542" spans="1:67" x14ac:dyDescent="0.25">
      <c r="A542" t="str">
        <f t="shared" ref="A542:A605" si="640">B542&amp;C542</f>
        <v>202012</v>
      </c>
      <c r="B542">
        <f t="shared" ref="B542:B605" si="641">ROUNDDOWN((D542+2)/12,0)+1976</f>
        <v>2020</v>
      </c>
      <c r="C542">
        <f t="shared" ref="C542:C605" si="642">MOD(D542+2,12)+1</f>
        <v>12</v>
      </c>
      <c r="D542">
        <f t="shared" ref="D542:D605" si="643">D541+1</f>
        <v>537</v>
      </c>
      <c r="E542" s="64">
        <v>11755</v>
      </c>
      <c r="F542" s="64">
        <v>9191.0300000000007</v>
      </c>
      <c r="G542" s="2">
        <v>0.8</v>
      </c>
      <c r="H542" s="63">
        <v>295.39999999999998</v>
      </c>
      <c r="J542" s="32">
        <f t="shared" si="360"/>
        <v>1.0070247579885205</v>
      </c>
      <c r="K542" s="32">
        <f t="shared" si="279"/>
        <v>0.99924222657099382</v>
      </c>
      <c r="L542" s="104">
        <v>0.04</v>
      </c>
      <c r="M542" s="104">
        <v>0.41</v>
      </c>
      <c r="N542" s="104">
        <v>0.73</v>
      </c>
      <c r="P542" s="104">
        <v>-2.74</v>
      </c>
      <c r="Q542" s="104">
        <v>-2.75</v>
      </c>
      <c r="R542" s="104">
        <v>-2.23</v>
      </c>
      <c r="T542" s="104">
        <v>-3.14</v>
      </c>
      <c r="U542" s="104">
        <v>-2.85</v>
      </c>
      <c r="V542" s="104">
        <v>-2.2400000000000002</v>
      </c>
      <c r="X542" s="104">
        <f t="shared" si="628"/>
        <v>-2.9400000000000004</v>
      </c>
      <c r="Y542" s="104">
        <f t="shared" si="629"/>
        <v>-2.8</v>
      </c>
      <c r="Z542" s="104">
        <f t="shared" si="630"/>
        <v>-2.2350000000000003</v>
      </c>
      <c r="AB542" s="104">
        <f t="shared" si="631"/>
        <v>2.9800000000000004</v>
      </c>
      <c r="AC542" s="104">
        <f t="shared" si="632"/>
        <v>3.21</v>
      </c>
      <c r="AD542" s="104">
        <f t="shared" si="633"/>
        <v>2.9650000000000003</v>
      </c>
      <c r="AF542" s="63">
        <f t="shared" si="634"/>
        <v>4.4800000000000006E-2</v>
      </c>
      <c r="AG542" s="63">
        <f t="shared" si="635"/>
        <v>4.7100000000000003E-2</v>
      </c>
      <c r="AH542" s="63">
        <f t="shared" si="636"/>
        <v>4.4649999999999995E-2</v>
      </c>
      <c r="AJ542" s="63">
        <f t="shared" si="637"/>
        <v>3.6588004233741866E-3</v>
      </c>
      <c r="AK542" s="63">
        <f t="shared" si="638"/>
        <v>3.8427343023630378E-3</v>
      </c>
      <c r="AL542" s="63">
        <f t="shared" si="639"/>
        <v>3.6467918469804683E-3</v>
      </c>
      <c r="AN542" s="106" t="str">
        <f t="shared" ca="1" si="617"/>
        <v/>
      </c>
      <c r="AP542" s="106" t="str">
        <f t="shared" ca="1" si="618"/>
        <v/>
      </c>
      <c r="AR542" t="str">
        <f t="shared" si="566"/>
        <v>202012</v>
      </c>
      <c r="AS542">
        <f t="shared" si="595"/>
        <v>537</v>
      </c>
      <c r="AT542">
        <f t="shared" ca="1" si="567"/>
        <v>11755</v>
      </c>
      <c r="AU542">
        <f t="shared" ca="1" si="568"/>
        <v>9191</v>
      </c>
      <c r="AV542">
        <f t="shared" ca="1" si="569"/>
        <v>0.8</v>
      </c>
      <c r="AW542">
        <f t="shared" ca="1" si="570"/>
        <v>295.39999999999998</v>
      </c>
      <c r="BC542">
        <f t="shared" si="316"/>
        <v>542</v>
      </c>
      <c r="BD542">
        <f t="shared" si="317"/>
        <v>542</v>
      </c>
      <c r="BE542">
        <f t="shared" si="318"/>
        <v>542</v>
      </c>
      <c r="BF542">
        <f t="shared" si="335"/>
        <v>542</v>
      </c>
      <c r="BG542" t="str">
        <f t="shared" si="319"/>
        <v>$H$560</v>
      </c>
      <c r="BH542">
        <f t="shared" ca="1" si="608"/>
        <v>340</v>
      </c>
      <c r="BI542" t="str">
        <f t="shared" si="320"/>
        <v>$H$536</v>
      </c>
      <c r="BJ542">
        <f t="shared" ca="1" si="609"/>
        <v>292.7</v>
      </c>
      <c r="BK542">
        <f>ROW()</f>
        <v>542</v>
      </c>
      <c r="BL542">
        <f t="shared" si="277"/>
        <v>0</v>
      </c>
      <c r="BM542" t="b">
        <f t="shared" si="321"/>
        <v>1</v>
      </c>
      <c r="BN542">
        <f t="shared" ca="1" si="445"/>
        <v>340</v>
      </c>
      <c r="BO542">
        <f t="shared" si="322"/>
        <v>295.39999999999998</v>
      </c>
    </row>
    <row r="543" spans="1:67" x14ac:dyDescent="0.25">
      <c r="A543" t="str">
        <f t="shared" si="640"/>
        <v>20211</v>
      </c>
      <c r="B543">
        <f t="shared" si="641"/>
        <v>2021</v>
      </c>
      <c r="C543">
        <f t="shared" si="642"/>
        <v>1</v>
      </c>
      <c r="D543">
        <f t="shared" si="643"/>
        <v>538</v>
      </c>
      <c r="E543" s="64">
        <v>11776</v>
      </c>
      <c r="F543" s="64">
        <v>9195</v>
      </c>
      <c r="G543" s="2">
        <v>0.8</v>
      </c>
      <c r="H543" s="63">
        <v>294.60000000000002</v>
      </c>
      <c r="J543" s="32">
        <f t="shared" si="360"/>
        <v>1.0017864738409188</v>
      </c>
      <c r="K543" s="32">
        <f t="shared" si="279"/>
        <v>1.0004319428834416</v>
      </c>
      <c r="L543" s="104">
        <v>-0.11</v>
      </c>
      <c r="M543" s="104">
        <v>0.24</v>
      </c>
      <c r="N543" s="104">
        <v>0.55000000000000004</v>
      </c>
      <c r="P543" s="104">
        <v>-2.82</v>
      </c>
      <c r="Q543" s="104">
        <v>-2.85</v>
      </c>
      <c r="R543" s="104">
        <v>-2.29</v>
      </c>
      <c r="T543" s="104">
        <v>-3.22</v>
      </c>
      <c r="U543" s="104">
        <v>-2.94</v>
      </c>
      <c r="V543" s="104">
        <v>-2.2999999999999998</v>
      </c>
      <c r="X543" s="104">
        <f t="shared" si="628"/>
        <v>-3.02</v>
      </c>
      <c r="Y543" s="104">
        <f t="shared" si="629"/>
        <v>-2.895</v>
      </c>
      <c r="Z543" s="104">
        <f t="shared" si="630"/>
        <v>-2.2949999999999999</v>
      </c>
      <c r="AB543" s="104">
        <f t="shared" si="631"/>
        <v>2.91</v>
      </c>
      <c r="AC543" s="104">
        <f t="shared" si="632"/>
        <v>3.1349999999999998</v>
      </c>
      <c r="AD543" s="104">
        <f t="shared" si="633"/>
        <v>2.8449999999999998</v>
      </c>
      <c r="AF543" s="63">
        <f t="shared" si="634"/>
        <v>4.41E-2</v>
      </c>
      <c r="AG543" s="63">
        <f t="shared" si="635"/>
        <v>4.6349999999999995E-2</v>
      </c>
      <c r="AH543" s="63">
        <f t="shared" si="636"/>
        <v>4.3449999999999996E-2</v>
      </c>
      <c r="AJ543" s="63">
        <f t="shared" si="637"/>
        <v>3.6027468730472911E-3</v>
      </c>
      <c r="AK543" s="63">
        <f t="shared" si="638"/>
        <v>3.7827965914016826E-3</v>
      </c>
      <c r="AL543" s="63">
        <f t="shared" si="639"/>
        <v>3.550666293722804E-3</v>
      </c>
      <c r="AN543" s="106" t="str">
        <f t="shared" ca="1" si="617"/>
        <v/>
      </c>
      <c r="AP543" s="106" t="str">
        <f t="shared" ca="1" si="618"/>
        <v/>
      </c>
      <c r="AR543" t="str">
        <f t="shared" si="566"/>
        <v>20211</v>
      </c>
      <c r="AS543">
        <f t="shared" si="595"/>
        <v>538</v>
      </c>
      <c r="AT543">
        <f t="shared" ca="1" si="567"/>
        <v>11776</v>
      </c>
      <c r="AU543">
        <f t="shared" ca="1" si="568"/>
        <v>9195</v>
      </c>
      <c r="AV543">
        <f t="shared" ca="1" si="569"/>
        <v>0.8</v>
      </c>
      <c r="AW543">
        <f t="shared" ca="1" si="570"/>
        <v>294.60000000000002</v>
      </c>
      <c r="BC543">
        <f t="shared" si="316"/>
        <v>543</v>
      </c>
      <c r="BD543">
        <f t="shared" si="317"/>
        <v>543</v>
      </c>
      <c r="BE543">
        <f t="shared" si="318"/>
        <v>543</v>
      </c>
      <c r="BF543">
        <f t="shared" si="335"/>
        <v>543</v>
      </c>
      <c r="BG543" t="str">
        <f t="shared" si="319"/>
        <v>$H$560</v>
      </c>
      <c r="BH543">
        <f t="shared" ca="1" si="608"/>
        <v>340</v>
      </c>
      <c r="BI543" t="str">
        <f t="shared" si="320"/>
        <v>$H$537</v>
      </c>
      <c r="BJ543">
        <f t="shared" ca="1" si="609"/>
        <v>294.2</v>
      </c>
      <c r="BK543">
        <f>ROW()</f>
        <v>543</v>
      </c>
      <c r="BL543">
        <f t="shared" si="277"/>
        <v>0</v>
      </c>
      <c r="BM543" t="b">
        <f t="shared" si="321"/>
        <v>1</v>
      </c>
      <c r="BN543">
        <f t="shared" ca="1" si="445"/>
        <v>340</v>
      </c>
      <c r="BO543">
        <f t="shared" si="322"/>
        <v>294.60000000000002</v>
      </c>
    </row>
    <row r="544" spans="1:67" x14ac:dyDescent="0.25">
      <c r="A544" t="str">
        <f t="shared" si="640"/>
        <v>20212</v>
      </c>
      <c r="B544">
        <f t="shared" si="641"/>
        <v>2021</v>
      </c>
      <c r="C544">
        <f t="shared" si="642"/>
        <v>2</v>
      </c>
      <c r="D544">
        <f t="shared" si="643"/>
        <v>539</v>
      </c>
      <c r="E544" s="64">
        <v>11693</v>
      </c>
      <c r="F544" s="64">
        <v>9198</v>
      </c>
      <c r="G544" s="2">
        <v>0.8</v>
      </c>
      <c r="H544" s="63">
        <v>296</v>
      </c>
      <c r="J544" s="32">
        <f t="shared" si="360"/>
        <v>0.99295176630434778</v>
      </c>
      <c r="K544" s="32">
        <f t="shared" si="279"/>
        <v>1.000326264274062</v>
      </c>
      <c r="L544" s="104">
        <v>-0.02</v>
      </c>
      <c r="M544" s="104">
        <v>0.38</v>
      </c>
      <c r="N544" s="104">
        <v>0.69</v>
      </c>
      <c r="P544" s="104">
        <v>-2.72</v>
      </c>
      <c r="Q544" s="104">
        <v>-2.73</v>
      </c>
      <c r="R544" s="104">
        <v>-2.14</v>
      </c>
      <c r="T544" s="104">
        <v>-3.14</v>
      </c>
      <c r="U544" s="104">
        <v>-2.82</v>
      </c>
      <c r="V544" s="104">
        <v>-2.16</v>
      </c>
      <c r="X544" s="104">
        <f t="shared" si="628"/>
        <v>-2.93</v>
      </c>
      <c r="Y544" s="104">
        <f t="shared" si="629"/>
        <v>-2.7749999999999999</v>
      </c>
      <c r="Z544" s="104">
        <f t="shared" si="630"/>
        <v>-2.1500000000000004</v>
      </c>
      <c r="AB544" s="104">
        <f t="shared" si="631"/>
        <v>2.91</v>
      </c>
      <c r="AC544" s="104">
        <f t="shared" si="632"/>
        <v>3.1549999999999998</v>
      </c>
      <c r="AD544" s="104">
        <f t="shared" si="633"/>
        <v>2.8400000000000003</v>
      </c>
      <c r="AF544" s="63">
        <f t="shared" si="634"/>
        <v>4.41E-2</v>
      </c>
      <c r="AG544" s="63">
        <f t="shared" si="635"/>
        <v>4.6549999999999994E-2</v>
      </c>
      <c r="AH544" s="63">
        <f t="shared" si="636"/>
        <v>4.3400000000000001E-2</v>
      </c>
      <c r="AJ544" s="63">
        <f t="shared" si="637"/>
        <v>3.6027468730472911E-3</v>
      </c>
      <c r="AK544" s="63">
        <f t="shared" si="638"/>
        <v>3.7987838306907662E-3</v>
      </c>
      <c r="AL544" s="63">
        <f t="shared" si="639"/>
        <v>3.5466588636137164E-3</v>
      </c>
      <c r="AN544" s="106" t="str">
        <f t="shared" ca="1" si="617"/>
        <v/>
      </c>
      <c r="AP544" s="106" t="str">
        <f t="shared" ca="1" si="618"/>
        <v/>
      </c>
      <c r="AR544" t="str">
        <f t="shared" si="566"/>
        <v>20212</v>
      </c>
      <c r="AS544">
        <f t="shared" si="595"/>
        <v>539</v>
      </c>
      <c r="AT544">
        <f t="shared" ca="1" si="567"/>
        <v>11693</v>
      </c>
      <c r="AU544">
        <f t="shared" ca="1" si="568"/>
        <v>9198</v>
      </c>
      <c r="AV544">
        <f t="shared" ca="1" si="569"/>
        <v>0.8</v>
      </c>
      <c r="AW544">
        <f t="shared" ca="1" si="570"/>
        <v>296</v>
      </c>
      <c r="BC544">
        <f t="shared" si="316"/>
        <v>544</v>
      </c>
      <c r="BD544">
        <f t="shared" si="317"/>
        <v>544</v>
      </c>
      <c r="BE544">
        <f t="shared" si="318"/>
        <v>544</v>
      </c>
      <c r="BF544">
        <f t="shared" si="335"/>
        <v>544</v>
      </c>
      <c r="BG544" t="str">
        <f t="shared" si="319"/>
        <v>$H$560</v>
      </c>
      <c r="BH544">
        <f t="shared" ca="1" si="608"/>
        <v>340</v>
      </c>
      <c r="BI544" t="str">
        <f t="shared" si="320"/>
        <v>$H$538</v>
      </c>
      <c r="BJ544">
        <f t="shared" ca="1" si="609"/>
        <v>293.3</v>
      </c>
      <c r="BK544">
        <f>ROW()</f>
        <v>544</v>
      </c>
      <c r="BL544">
        <f t="shared" si="277"/>
        <v>0</v>
      </c>
      <c r="BM544" t="b">
        <f t="shared" si="321"/>
        <v>1</v>
      </c>
      <c r="BN544">
        <f t="shared" ca="1" si="445"/>
        <v>340</v>
      </c>
      <c r="BO544">
        <f t="shared" si="322"/>
        <v>296</v>
      </c>
    </row>
    <row r="545" spans="1:67" x14ac:dyDescent="0.25">
      <c r="A545" t="str">
        <f t="shared" si="640"/>
        <v>20213</v>
      </c>
      <c r="B545">
        <f t="shared" si="641"/>
        <v>2021</v>
      </c>
      <c r="C545">
        <f t="shared" si="642"/>
        <v>3</v>
      </c>
      <c r="D545">
        <f t="shared" si="643"/>
        <v>540</v>
      </c>
      <c r="E545" s="64">
        <v>11570</v>
      </c>
      <c r="F545" s="64">
        <v>9202</v>
      </c>
      <c r="G545" s="2">
        <v>0.8</v>
      </c>
      <c r="H545" s="63">
        <v>296.89999999999998</v>
      </c>
      <c r="J545" s="32">
        <f t="shared" si="360"/>
        <v>0.98948088600017103</v>
      </c>
      <c r="K545" s="32">
        <f t="shared" si="279"/>
        <v>1.0004348771472058</v>
      </c>
      <c r="L545" s="104">
        <v>0.33</v>
      </c>
      <c r="M545" s="104">
        <v>0.83</v>
      </c>
      <c r="N545" s="104">
        <v>1.1499999999999999</v>
      </c>
      <c r="P545" s="104">
        <v>-2.94</v>
      </c>
      <c r="Q545" s="104">
        <v>-2.5099999999999998</v>
      </c>
      <c r="R545" s="104">
        <v>-1.93</v>
      </c>
      <c r="T545" s="104">
        <v>-3.38</v>
      </c>
      <c r="U545" s="104">
        <v>-2.61</v>
      </c>
      <c r="V545" s="104">
        <v>-1.94</v>
      </c>
      <c r="X545" s="104">
        <f t="shared" si="628"/>
        <v>-3.16</v>
      </c>
      <c r="Y545" s="104">
        <f t="shared" si="629"/>
        <v>-2.5599999999999996</v>
      </c>
      <c r="Z545" s="104">
        <f t="shared" si="630"/>
        <v>-1.9350000000000001</v>
      </c>
      <c r="AB545" s="104">
        <f t="shared" si="631"/>
        <v>3.49</v>
      </c>
      <c r="AC545" s="104">
        <f t="shared" si="632"/>
        <v>3.3899999999999997</v>
      </c>
      <c r="AD545" s="104">
        <f t="shared" si="633"/>
        <v>3.085</v>
      </c>
      <c r="AF545" s="63">
        <f t="shared" si="634"/>
        <v>4.99E-2</v>
      </c>
      <c r="AG545" s="63">
        <f t="shared" si="635"/>
        <v>4.8899999999999999E-2</v>
      </c>
      <c r="AH545" s="63">
        <f t="shared" si="636"/>
        <v>4.5850000000000002E-2</v>
      </c>
      <c r="AJ545" s="63">
        <f t="shared" si="637"/>
        <v>4.0661545935285481E-3</v>
      </c>
      <c r="AK545" s="63">
        <f t="shared" si="638"/>
        <v>3.9864244012801642E-3</v>
      </c>
      <c r="AL545" s="63">
        <f t="shared" si="639"/>
        <v>3.7428162347838967E-3</v>
      </c>
      <c r="AN545" s="106" t="str">
        <f t="shared" ca="1" si="617"/>
        <v/>
      </c>
      <c r="AP545" s="106" t="str">
        <f t="shared" ca="1" si="618"/>
        <v/>
      </c>
      <c r="AR545" t="str">
        <f t="shared" si="566"/>
        <v>20213</v>
      </c>
      <c r="AS545">
        <f t="shared" si="595"/>
        <v>540</v>
      </c>
      <c r="AT545">
        <f t="shared" ca="1" si="567"/>
        <v>11570</v>
      </c>
      <c r="AU545">
        <f t="shared" ca="1" si="568"/>
        <v>9202</v>
      </c>
      <c r="AV545">
        <f t="shared" ca="1" si="569"/>
        <v>0.8</v>
      </c>
      <c r="AW545">
        <f t="shared" ca="1" si="570"/>
        <v>296.89999999999998</v>
      </c>
      <c r="BC545">
        <f t="shared" si="316"/>
        <v>545</v>
      </c>
      <c r="BD545">
        <f t="shared" si="317"/>
        <v>545</v>
      </c>
      <c r="BE545">
        <f t="shared" si="318"/>
        <v>545</v>
      </c>
      <c r="BF545">
        <f t="shared" si="335"/>
        <v>545</v>
      </c>
      <c r="BG545" t="str">
        <f t="shared" si="319"/>
        <v>$H$560</v>
      </c>
      <c r="BH545">
        <f t="shared" ca="1" si="608"/>
        <v>340</v>
      </c>
      <c r="BI545" t="str">
        <f t="shared" si="320"/>
        <v>$H$539</v>
      </c>
      <c r="BJ545">
        <f t="shared" ca="1" si="609"/>
        <v>294.3</v>
      </c>
      <c r="BK545">
        <f>ROW()</f>
        <v>545</v>
      </c>
      <c r="BL545">
        <f t="shared" si="277"/>
        <v>0</v>
      </c>
      <c r="BM545" t="b">
        <f t="shared" si="321"/>
        <v>1</v>
      </c>
      <c r="BN545">
        <f t="shared" ca="1" si="445"/>
        <v>340</v>
      </c>
      <c r="BO545">
        <f t="shared" si="322"/>
        <v>296.89999999999998</v>
      </c>
    </row>
    <row r="546" spans="1:67" x14ac:dyDescent="0.25">
      <c r="A546" t="str">
        <f t="shared" si="640"/>
        <v>20214</v>
      </c>
      <c r="B546">
        <f t="shared" si="641"/>
        <v>2021</v>
      </c>
      <c r="C546">
        <f t="shared" si="642"/>
        <v>4</v>
      </c>
      <c r="D546">
        <f t="shared" si="643"/>
        <v>541</v>
      </c>
      <c r="E546" s="64">
        <v>11755</v>
      </c>
      <c r="F546" s="64">
        <v>9206</v>
      </c>
      <c r="G546" s="2">
        <v>0.8</v>
      </c>
      <c r="H546" s="63">
        <v>301.10000000000002</v>
      </c>
      <c r="J546" s="32">
        <f t="shared" si="360"/>
        <v>1.0159896283491789</v>
      </c>
      <c r="K546" s="32">
        <f t="shared" si="279"/>
        <v>1.0004346881112802</v>
      </c>
      <c r="L546" s="104">
        <v>0.35</v>
      </c>
      <c r="M546" s="104">
        <v>0.87</v>
      </c>
      <c r="N546" s="104">
        <v>1.19</v>
      </c>
      <c r="P546" s="104">
        <v>-2.95</v>
      </c>
      <c r="Q546" s="104">
        <v>-2.58</v>
      </c>
      <c r="R546" s="104">
        <v>-2.0499999999999998</v>
      </c>
      <c r="T546" s="104">
        <v>-3.26</v>
      </c>
      <c r="U546" s="104">
        <v>-2.67</v>
      </c>
      <c r="V546" s="104">
        <v>-2.0699999999999998</v>
      </c>
      <c r="X546" s="104">
        <f t="shared" si="628"/>
        <v>-3.105</v>
      </c>
      <c r="Y546" s="104">
        <f t="shared" si="629"/>
        <v>-2.625</v>
      </c>
      <c r="Z546" s="104">
        <f t="shared" si="630"/>
        <v>-2.0599999999999996</v>
      </c>
      <c r="AB546" s="104">
        <f t="shared" si="631"/>
        <v>3.4550000000000001</v>
      </c>
      <c r="AC546" s="104">
        <f t="shared" si="632"/>
        <v>3.4950000000000001</v>
      </c>
      <c r="AD546" s="104">
        <f t="shared" si="633"/>
        <v>3.2499999999999996</v>
      </c>
      <c r="AF546" s="63">
        <f t="shared" si="634"/>
        <v>4.9550000000000004E-2</v>
      </c>
      <c r="AG546" s="63">
        <f t="shared" si="635"/>
        <v>4.9950000000000001E-2</v>
      </c>
      <c r="AH546" s="63">
        <f t="shared" si="636"/>
        <v>4.7500000000000001E-2</v>
      </c>
      <c r="AJ546" s="63">
        <f t="shared" si="637"/>
        <v>4.0382569476964392E-3</v>
      </c>
      <c r="AK546" s="63">
        <f t="shared" si="638"/>
        <v>4.0701392755579935E-3</v>
      </c>
      <c r="AL546" s="63">
        <f t="shared" si="639"/>
        <v>3.8746849921291737E-3</v>
      </c>
      <c r="AN546" s="106" t="str">
        <f t="shared" ca="1" si="617"/>
        <v/>
      </c>
      <c r="AP546" s="106" t="str">
        <f t="shared" ca="1" si="618"/>
        <v/>
      </c>
      <c r="AR546" t="str">
        <f t="shared" si="566"/>
        <v>20214</v>
      </c>
      <c r="AS546">
        <f t="shared" si="595"/>
        <v>541</v>
      </c>
      <c r="AT546">
        <f t="shared" ca="1" si="567"/>
        <v>11755</v>
      </c>
      <c r="AU546">
        <f t="shared" ca="1" si="568"/>
        <v>9206</v>
      </c>
      <c r="AV546">
        <f t="shared" ca="1" si="569"/>
        <v>0.8</v>
      </c>
      <c r="AW546">
        <f t="shared" ca="1" si="570"/>
        <v>301.10000000000002</v>
      </c>
      <c r="BC546">
        <f t="shared" si="316"/>
        <v>546</v>
      </c>
      <c r="BD546">
        <f t="shared" si="317"/>
        <v>546</v>
      </c>
      <c r="BE546">
        <f t="shared" si="318"/>
        <v>546</v>
      </c>
      <c r="BF546">
        <f t="shared" si="335"/>
        <v>546</v>
      </c>
      <c r="BG546" t="str">
        <f t="shared" si="319"/>
        <v>$H$560</v>
      </c>
      <c r="BH546">
        <f t="shared" ca="1" si="608"/>
        <v>340</v>
      </c>
      <c r="BI546" t="str">
        <f t="shared" si="320"/>
        <v>$H$540</v>
      </c>
      <c r="BJ546">
        <f t="shared" ca="1" si="609"/>
        <v>294.3</v>
      </c>
      <c r="BK546">
        <f>ROW()</f>
        <v>546</v>
      </c>
      <c r="BL546">
        <f t="shared" si="277"/>
        <v>0</v>
      </c>
      <c r="BM546" t="b">
        <f t="shared" si="321"/>
        <v>1</v>
      </c>
      <c r="BN546">
        <f t="shared" ca="1" si="445"/>
        <v>340</v>
      </c>
      <c r="BO546">
        <f t="shared" si="322"/>
        <v>301.10000000000002</v>
      </c>
    </row>
    <row r="547" spans="1:67" x14ac:dyDescent="0.25">
      <c r="A547" t="str">
        <f t="shared" si="640"/>
        <v>20215</v>
      </c>
      <c r="B547">
        <f t="shared" si="641"/>
        <v>2021</v>
      </c>
      <c r="C547">
        <f t="shared" si="642"/>
        <v>5</v>
      </c>
      <c r="D547">
        <f t="shared" si="643"/>
        <v>542</v>
      </c>
      <c r="E547" s="64">
        <v>11817</v>
      </c>
      <c r="F547" s="64">
        <v>9210</v>
      </c>
      <c r="G547" s="2">
        <v>0.8</v>
      </c>
      <c r="H547" s="63">
        <v>301.89999999999998</v>
      </c>
      <c r="J547" s="32">
        <f t="shared" si="360"/>
        <v>1.0052743513398554</v>
      </c>
      <c r="K547" s="32">
        <f t="shared" si="279"/>
        <v>1.0004344992396264</v>
      </c>
      <c r="L547" s="104">
        <v>0.36</v>
      </c>
      <c r="M547" s="104">
        <v>0.87</v>
      </c>
      <c r="N547" s="104">
        <v>1.1599999999999999</v>
      </c>
      <c r="P547" s="104">
        <v>-2.85</v>
      </c>
      <c r="Q547" s="104">
        <v>-2.5099999999999998</v>
      </c>
      <c r="R547" s="104">
        <v>-2.0699999999999998</v>
      </c>
      <c r="T547" s="104">
        <v>-3.17</v>
      </c>
      <c r="U547" s="104">
        <v>-2.61</v>
      </c>
      <c r="V547" s="104">
        <v>-2.09</v>
      </c>
      <c r="X547" s="104">
        <f t="shared" si="628"/>
        <v>-3.01</v>
      </c>
      <c r="Y547" s="104">
        <f t="shared" si="629"/>
        <v>-2.5599999999999996</v>
      </c>
      <c r="Z547" s="104">
        <f t="shared" si="630"/>
        <v>-2.08</v>
      </c>
      <c r="AB547" s="104">
        <f t="shared" si="631"/>
        <v>3.3699999999999997</v>
      </c>
      <c r="AC547" s="104">
        <f t="shared" si="632"/>
        <v>3.4299999999999997</v>
      </c>
      <c r="AD547" s="104">
        <f t="shared" si="633"/>
        <v>3.24</v>
      </c>
      <c r="AF547" s="63">
        <f t="shared" si="634"/>
        <v>4.8699999999999993E-2</v>
      </c>
      <c r="AG547" s="63">
        <f t="shared" si="635"/>
        <v>4.9299999999999997E-2</v>
      </c>
      <c r="AH547" s="63">
        <f t="shared" si="636"/>
        <v>4.7400000000000005E-2</v>
      </c>
      <c r="AJ547" s="63">
        <f t="shared" si="637"/>
        <v>3.9704700018041716E-3</v>
      </c>
      <c r="AK547" s="63">
        <f t="shared" si="638"/>
        <v>4.0183248361511659E-3</v>
      </c>
      <c r="AL547" s="63">
        <f t="shared" si="639"/>
        <v>3.8666983683250944E-3</v>
      </c>
      <c r="AN547" s="106" t="str">
        <f t="shared" ca="1" si="617"/>
        <v/>
      </c>
      <c r="AP547" s="106" t="str">
        <f t="shared" ca="1" si="618"/>
        <v/>
      </c>
      <c r="AR547" t="str">
        <f t="shared" si="566"/>
        <v>20215</v>
      </c>
      <c r="AS547">
        <f t="shared" si="595"/>
        <v>542</v>
      </c>
      <c r="AT547">
        <f t="shared" ca="1" si="567"/>
        <v>11817</v>
      </c>
      <c r="AU547">
        <f t="shared" ca="1" si="568"/>
        <v>9210</v>
      </c>
      <c r="AV547">
        <f t="shared" ca="1" si="569"/>
        <v>0.8</v>
      </c>
      <c r="AW547">
        <f t="shared" ca="1" si="570"/>
        <v>301.89999999999998</v>
      </c>
      <c r="BC547">
        <f t="shared" si="316"/>
        <v>547</v>
      </c>
      <c r="BD547">
        <f t="shared" si="317"/>
        <v>547</v>
      </c>
      <c r="BE547">
        <f t="shared" si="318"/>
        <v>547</v>
      </c>
      <c r="BF547">
        <f t="shared" si="335"/>
        <v>547</v>
      </c>
      <c r="BG547" t="str">
        <f t="shared" si="319"/>
        <v>$H$560</v>
      </c>
      <c r="BH547">
        <f t="shared" ca="1" si="608"/>
        <v>340</v>
      </c>
      <c r="BI547" t="str">
        <f t="shared" si="320"/>
        <v>$H$541</v>
      </c>
      <c r="BJ547">
        <f t="shared" ca="1" si="609"/>
        <v>293.5</v>
      </c>
      <c r="BK547">
        <f>ROW()</f>
        <v>547</v>
      </c>
      <c r="BL547">
        <f t="shared" si="277"/>
        <v>0</v>
      </c>
      <c r="BM547" t="b">
        <f t="shared" si="321"/>
        <v>1</v>
      </c>
      <c r="BN547">
        <f t="shared" ca="1" si="445"/>
        <v>340</v>
      </c>
      <c r="BO547">
        <f t="shared" si="322"/>
        <v>301.89999999999998</v>
      </c>
    </row>
    <row r="548" spans="1:67" x14ac:dyDescent="0.25">
      <c r="A548" t="str">
        <f t="shared" si="640"/>
        <v>20216</v>
      </c>
      <c r="B548">
        <f t="shared" si="641"/>
        <v>2021</v>
      </c>
      <c r="C548">
        <f t="shared" si="642"/>
        <v>6</v>
      </c>
      <c r="D548">
        <f t="shared" si="643"/>
        <v>543</v>
      </c>
      <c r="E548" s="64">
        <v>11858</v>
      </c>
      <c r="F548" s="64">
        <v>9214</v>
      </c>
      <c r="G548" s="2">
        <v>0.8</v>
      </c>
      <c r="H548" s="63">
        <v>304</v>
      </c>
      <c r="J548" s="32">
        <f t="shared" si="360"/>
        <v>1.0034695777270035</v>
      </c>
      <c r="K548" s="32">
        <f t="shared" si="279"/>
        <v>1.0004343105320304</v>
      </c>
      <c r="L548" s="104">
        <v>0.39</v>
      </c>
      <c r="M548" s="104">
        <v>0.92</v>
      </c>
      <c r="N548" s="104">
        <v>1.21</v>
      </c>
      <c r="P548" s="104">
        <v>-2.8</v>
      </c>
      <c r="Q548" s="104">
        <v>-2.4700000000000002</v>
      </c>
      <c r="R548" s="104">
        <v>-2.08</v>
      </c>
      <c r="T548" s="104">
        <v>-3.15</v>
      </c>
      <c r="U548" s="104">
        <v>-2.57</v>
      </c>
      <c r="V548" s="104">
        <v>-2.09</v>
      </c>
      <c r="X548" s="104">
        <f t="shared" si="628"/>
        <v>-2.9749999999999996</v>
      </c>
      <c r="Y548" s="104">
        <f t="shared" si="629"/>
        <v>-2.52</v>
      </c>
      <c r="Z548" s="104">
        <f t="shared" si="630"/>
        <v>-2.085</v>
      </c>
      <c r="AB548" s="104">
        <f t="shared" si="631"/>
        <v>3.3649999999999998</v>
      </c>
      <c r="AC548" s="104">
        <f t="shared" si="632"/>
        <v>3.44</v>
      </c>
      <c r="AD548" s="104">
        <f t="shared" si="633"/>
        <v>3.2949999999999999</v>
      </c>
      <c r="AF548" s="63">
        <f t="shared" si="634"/>
        <v>4.8649999999999999E-2</v>
      </c>
      <c r="AG548" s="63">
        <f t="shared" si="635"/>
        <v>4.9399999999999993E-2</v>
      </c>
      <c r="AH548" s="63">
        <f t="shared" si="636"/>
        <v>4.795E-2</v>
      </c>
      <c r="AJ548" s="63">
        <f t="shared" si="637"/>
        <v>3.966480966133501E-3</v>
      </c>
      <c r="AK548" s="63">
        <f t="shared" si="638"/>
        <v>4.026298203094747E-3</v>
      </c>
      <c r="AL548" s="63">
        <f t="shared" si="639"/>
        <v>3.9106161524731231E-3</v>
      </c>
      <c r="AN548" s="106" t="str">
        <f t="shared" ca="1" si="617"/>
        <v/>
      </c>
      <c r="AP548" s="106" t="str">
        <f t="shared" ca="1" si="618"/>
        <v/>
      </c>
      <c r="AR548" t="str">
        <f t="shared" si="566"/>
        <v>20216</v>
      </c>
      <c r="AS548">
        <f t="shared" si="595"/>
        <v>543</v>
      </c>
      <c r="AT548">
        <f t="shared" ca="1" si="567"/>
        <v>11858</v>
      </c>
      <c r="AU548">
        <f t="shared" ca="1" si="568"/>
        <v>9214</v>
      </c>
      <c r="AV548">
        <f t="shared" ca="1" si="569"/>
        <v>0.8</v>
      </c>
      <c r="AW548">
        <f t="shared" ca="1" si="570"/>
        <v>304</v>
      </c>
      <c r="BC548">
        <f t="shared" si="316"/>
        <v>548</v>
      </c>
      <c r="BD548">
        <f t="shared" si="317"/>
        <v>548</v>
      </c>
      <c r="BE548">
        <f t="shared" si="318"/>
        <v>548</v>
      </c>
      <c r="BF548">
        <f t="shared" si="335"/>
        <v>548</v>
      </c>
      <c r="BG548" t="str">
        <f t="shared" si="319"/>
        <v>$H$560</v>
      </c>
      <c r="BH548">
        <f t="shared" ca="1" si="608"/>
        <v>340</v>
      </c>
      <c r="BI548" t="str">
        <f t="shared" si="320"/>
        <v>$H$542</v>
      </c>
      <c r="BJ548">
        <f t="shared" ca="1" si="609"/>
        <v>295.39999999999998</v>
      </c>
      <c r="BK548">
        <f>ROW()</f>
        <v>548</v>
      </c>
      <c r="BL548">
        <f t="shared" ref="BL548:BL611" si="644">BK548-BF548</f>
        <v>0</v>
      </c>
      <c r="BM548" t="b">
        <f t="shared" si="321"/>
        <v>1</v>
      </c>
      <c r="BN548">
        <f t="shared" ca="1" si="445"/>
        <v>340</v>
      </c>
      <c r="BO548">
        <f t="shared" si="322"/>
        <v>304</v>
      </c>
    </row>
    <row r="549" spans="1:67" x14ac:dyDescent="0.25">
      <c r="A549" t="str">
        <f t="shared" si="640"/>
        <v>20217</v>
      </c>
      <c r="B549">
        <f t="shared" si="641"/>
        <v>2021</v>
      </c>
      <c r="C549">
        <f t="shared" si="642"/>
        <v>7</v>
      </c>
      <c r="D549">
        <f t="shared" si="643"/>
        <v>544</v>
      </c>
      <c r="E549" s="64">
        <v>11899</v>
      </c>
      <c r="F549" s="64">
        <v>9218</v>
      </c>
      <c r="G549" s="2">
        <v>0.8</v>
      </c>
      <c r="H549" s="63">
        <v>305.5</v>
      </c>
      <c r="J549" s="32">
        <f t="shared" si="360"/>
        <v>1.0034575813796593</v>
      </c>
      <c r="K549" s="32">
        <f t="shared" si="279"/>
        <v>1.0004341219882786</v>
      </c>
      <c r="L549" s="104">
        <v>0.35</v>
      </c>
      <c r="M549" s="104">
        <v>0.82</v>
      </c>
      <c r="N549" s="104">
        <v>1.1100000000000001</v>
      </c>
      <c r="P549" s="104">
        <v>-2.85</v>
      </c>
      <c r="Q549" s="104">
        <v>-2.5299999999999998</v>
      </c>
      <c r="R549" s="104">
        <v>-2.08</v>
      </c>
      <c r="T549" s="104">
        <v>-3.2</v>
      </c>
      <c r="U549" s="104">
        <v>-2.63</v>
      </c>
      <c r="V549" s="104">
        <v>-2.09</v>
      </c>
      <c r="X549" s="104">
        <f t="shared" si="628"/>
        <v>-3.0250000000000004</v>
      </c>
      <c r="Y549" s="104">
        <f t="shared" si="629"/>
        <v>-2.58</v>
      </c>
      <c r="Z549" s="104">
        <f t="shared" si="630"/>
        <v>-2.085</v>
      </c>
      <c r="AB549" s="104">
        <f t="shared" si="631"/>
        <v>3.3750000000000004</v>
      </c>
      <c r="AC549" s="104">
        <f t="shared" si="632"/>
        <v>3.4</v>
      </c>
      <c r="AD549" s="104">
        <f t="shared" si="633"/>
        <v>3.1950000000000003</v>
      </c>
      <c r="AF549" s="63">
        <f t="shared" si="634"/>
        <v>4.8750000000000002E-2</v>
      </c>
      <c r="AG549" s="63">
        <f t="shared" si="635"/>
        <v>4.9000000000000002E-2</v>
      </c>
      <c r="AH549" s="63">
        <f t="shared" si="636"/>
        <v>4.6950000000000006E-2</v>
      </c>
      <c r="AJ549" s="63">
        <f t="shared" si="637"/>
        <v>3.9744588631382971E-3</v>
      </c>
      <c r="AK549" s="63">
        <f t="shared" si="638"/>
        <v>3.9944005553169681E-3</v>
      </c>
      <c r="AL549" s="63">
        <f t="shared" si="639"/>
        <v>3.8307499091558839E-3</v>
      </c>
      <c r="AN549" s="106" t="str">
        <f t="shared" ca="1" si="617"/>
        <v/>
      </c>
      <c r="AP549" s="106" t="str">
        <f t="shared" ca="1" si="618"/>
        <v/>
      </c>
      <c r="AR549" t="str">
        <f t="shared" si="566"/>
        <v>20217</v>
      </c>
      <c r="AS549">
        <f t="shared" si="595"/>
        <v>544</v>
      </c>
      <c r="AT549">
        <f t="shared" ca="1" si="567"/>
        <v>11899</v>
      </c>
      <c r="AU549">
        <f t="shared" ca="1" si="568"/>
        <v>9218</v>
      </c>
      <c r="AV549">
        <f t="shared" ca="1" si="569"/>
        <v>0.8</v>
      </c>
      <c r="AW549">
        <f t="shared" ca="1" si="570"/>
        <v>305.5</v>
      </c>
      <c r="BC549">
        <f t="shared" si="316"/>
        <v>549</v>
      </c>
      <c r="BD549">
        <f t="shared" si="317"/>
        <v>549</v>
      </c>
      <c r="BE549">
        <f t="shared" si="318"/>
        <v>549</v>
      </c>
      <c r="BF549">
        <f t="shared" si="335"/>
        <v>549</v>
      </c>
      <c r="BG549" t="str">
        <f t="shared" si="319"/>
        <v>$H$560</v>
      </c>
      <c r="BH549">
        <f t="shared" ca="1" si="608"/>
        <v>340</v>
      </c>
      <c r="BI549" t="str">
        <f t="shared" si="320"/>
        <v>$H$543</v>
      </c>
      <c r="BJ549">
        <f t="shared" ca="1" si="609"/>
        <v>294.60000000000002</v>
      </c>
      <c r="BK549">
        <f>ROW()</f>
        <v>549</v>
      </c>
      <c r="BL549">
        <f t="shared" si="644"/>
        <v>0</v>
      </c>
      <c r="BM549" t="b">
        <f t="shared" si="321"/>
        <v>1</v>
      </c>
      <c r="BN549">
        <f t="shared" ca="1" si="445"/>
        <v>340</v>
      </c>
      <c r="BO549">
        <f t="shared" si="322"/>
        <v>305.5</v>
      </c>
    </row>
    <row r="550" spans="1:67" x14ac:dyDescent="0.25">
      <c r="A550" t="str">
        <f t="shared" si="640"/>
        <v>20218</v>
      </c>
      <c r="B550">
        <f t="shared" si="641"/>
        <v>2021</v>
      </c>
      <c r="C550">
        <f t="shared" si="642"/>
        <v>8</v>
      </c>
      <c r="D550">
        <f t="shared" si="643"/>
        <v>545</v>
      </c>
      <c r="E550" s="64">
        <v>11961</v>
      </c>
      <c r="F550" s="64">
        <v>9222</v>
      </c>
      <c r="G550" s="2">
        <v>0.8</v>
      </c>
      <c r="H550" s="63">
        <v>307.39999999999998</v>
      </c>
      <c r="J550" s="32">
        <f t="shared" si="360"/>
        <v>1.005210521892596</v>
      </c>
      <c r="K550" s="32">
        <f t="shared" si="279"/>
        <v>1.000433933608158</v>
      </c>
      <c r="L550" s="104">
        <v>0.24</v>
      </c>
      <c r="M550" s="104">
        <v>0.63</v>
      </c>
      <c r="N550" s="104">
        <v>0.88</v>
      </c>
      <c r="P550" s="104">
        <v>-3</v>
      </c>
      <c r="Q550" s="104">
        <v>-2.8</v>
      </c>
      <c r="R550" s="104">
        <v>-2.36</v>
      </c>
      <c r="T550" s="104">
        <v>-3.36</v>
      </c>
      <c r="U550" s="104">
        <v>-3.9</v>
      </c>
      <c r="V550" s="104">
        <v>-2.38</v>
      </c>
      <c r="X550" s="104">
        <f t="shared" si="628"/>
        <v>-3.1799999999999997</v>
      </c>
      <c r="Y550" s="104">
        <f t="shared" si="629"/>
        <v>-3.3499999999999996</v>
      </c>
      <c r="Z550" s="104">
        <f t="shared" si="630"/>
        <v>-2.37</v>
      </c>
      <c r="AB550" s="104">
        <f t="shared" si="631"/>
        <v>3.42</v>
      </c>
      <c r="AC550" s="104">
        <f t="shared" si="632"/>
        <v>3.9799999999999995</v>
      </c>
      <c r="AD550" s="104">
        <f t="shared" si="633"/>
        <v>3.25</v>
      </c>
      <c r="AF550" s="63">
        <f t="shared" si="634"/>
        <v>4.9200000000000001E-2</v>
      </c>
      <c r="AG550" s="63">
        <f t="shared" si="635"/>
        <v>5.4799999999999995E-2</v>
      </c>
      <c r="AH550" s="63">
        <f t="shared" si="636"/>
        <v>4.7500000000000001E-2</v>
      </c>
      <c r="AJ550" s="63">
        <f t="shared" si="637"/>
        <v>4.0103507726252374E-3</v>
      </c>
      <c r="AK550" s="63">
        <f t="shared" si="638"/>
        <v>4.455829106839726E-3</v>
      </c>
      <c r="AL550" s="63">
        <f t="shared" si="639"/>
        <v>3.8746849921291737E-3</v>
      </c>
      <c r="AN550" s="106" t="str">
        <f t="shared" ca="1" si="617"/>
        <v/>
      </c>
      <c r="AP550" s="106" t="str">
        <f t="shared" ca="1" si="618"/>
        <v/>
      </c>
      <c r="AR550" t="str">
        <f t="shared" si="566"/>
        <v>20218</v>
      </c>
      <c r="AS550">
        <f t="shared" si="595"/>
        <v>545</v>
      </c>
      <c r="AT550">
        <f t="shared" ca="1" si="567"/>
        <v>11961</v>
      </c>
      <c r="AU550">
        <f t="shared" ca="1" si="568"/>
        <v>9222</v>
      </c>
      <c r="AV550">
        <f t="shared" ca="1" si="569"/>
        <v>0.8</v>
      </c>
      <c r="AW550">
        <f t="shared" ca="1" si="570"/>
        <v>307.39999999999998</v>
      </c>
      <c r="BC550">
        <f t="shared" si="316"/>
        <v>550</v>
      </c>
      <c r="BD550">
        <f t="shared" si="317"/>
        <v>550</v>
      </c>
      <c r="BE550">
        <f t="shared" si="318"/>
        <v>550</v>
      </c>
      <c r="BF550">
        <f t="shared" si="335"/>
        <v>550</v>
      </c>
      <c r="BG550" t="str">
        <f t="shared" si="319"/>
        <v>$H$560</v>
      </c>
      <c r="BH550">
        <f t="shared" ca="1" si="608"/>
        <v>340</v>
      </c>
      <c r="BI550" t="str">
        <f t="shared" si="320"/>
        <v>$H$544</v>
      </c>
      <c r="BJ550">
        <f t="shared" ca="1" si="609"/>
        <v>296</v>
      </c>
      <c r="BK550">
        <f>ROW()</f>
        <v>550</v>
      </c>
      <c r="BL550">
        <f t="shared" si="644"/>
        <v>0</v>
      </c>
      <c r="BM550" t="b">
        <f t="shared" si="321"/>
        <v>1</v>
      </c>
      <c r="BN550">
        <f t="shared" ca="1" si="445"/>
        <v>340</v>
      </c>
      <c r="BO550">
        <f t="shared" si="322"/>
        <v>307.39999999999998</v>
      </c>
    </row>
    <row r="551" spans="1:67" x14ac:dyDescent="0.25">
      <c r="A551" t="str">
        <f t="shared" si="640"/>
        <v>20219</v>
      </c>
      <c r="B551">
        <f t="shared" si="641"/>
        <v>2021</v>
      </c>
      <c r="C551">
        <f t="shared" si="642"/>
        <v>9</v>
      </c>
      <c r="D551">
        <f t="shared" si="643"/>
        <v>546</v>
      </c>
      <c r="E551" s="64">
        <v>12023</v>
      </c>
      <c r="F551" s="64">
        <v>9225</v>
      </c>
      <c r="G551" s="2">
        <v>0.8</v>
      </c>
      <c r="H551" s="63">
        <v>308.60000000000002</v>
      </c>
      <c r="J551" s="32">
        <f t="shared" si="360"/>
        <v>1.0051835130841902</v>
      </c>
      <c r="K551" s="32">
        <f t="shared" si="279"/>
        <v>1.0003253090435915</v>
      </c>
      <c r="L551" s="104">
        <v>0.3</v>
      </c>
      <c r="M551" s="104">
        <v>0.69</v>
      </c>
      <c r="N551" s="104">
        <v>0.94</v>
      </c>
      <c r="P551" s="104">
        <v>-3.09</v>
      </c>
      <c r="Q551" s="104">
        <v>-2.82</v>
      </c>
      <c r="R551" s="104">
        <v>-2.35</v>
      </c>
      <c r="T551" s="104">
        <v>-3.47</v>
      </c>
      <c r="U551" s="104">
        <v>-2.92</v>
      </c>
      <c r="V551" s="104">
        <v>-2.37</v>
      </c>
      <c r="X551" s="104">
        <f t="shared" si="628"/>
        <v>-3.2800000000000002</v>
      </c>
      <c r="Y551" s="104">
        <f t="shared" si="629"/>
        <v>-2.87</v>
      </c>
      <c r="Z551" s="104">
        <f t="shared" si="630"/>
        <v>-2.3600000000000003</v>
      </c>
      <c r="AB551" s="104">
        <f t="shared" si="631"/>
        <v>3.58</v>
      </c>
      <c r="AC551" s="104">
        <f t="shared" si="632"/>
        <v>3.56</v>
      </c>
      <c r="AD551" s="104">
        <f t="shared" si="633"/>
        <v>3.3000000000000003</v>
      </c>
      <c r="AF551" s="63">
        <f t="shared" si="634"/>
        <v>5.0799999999999998E-2</v>
      </c>
      <c r="AG551" s="63">
        <f t="shared" si="635"/>
        <v>5.0600000000000006E-2</v>
      </c>
      <c r="AH551" s="63">
        <f t="shared" si="636"/>
        <v>4.8000000000000008E-2</v>
      </c>
      <c r="AJ551" s="63">
        <f t="shared" si="637"/>
        <v>4.1378522703343634E-3</v>
      </c>
      <c r="AK551" s="63">
        <f t="shared" si="638"/>
        <v>4.1219243192651689E-3</v>
      </c>
      <c r="AL551" s="63">
        <f t="shared" si="639"/>
        <v>3.914607630530309E-3</v>
      </c>
      <c r="AN551" s="106" t="str">
        <f t="shared" ca="1" si="617"/>
        <v/>
      </c>
      <c r="AP551" s="106" t="str">
        <f t="shared" ca="1" si="618"/>
        <v/>
      </c>
      <c r="AR551" t="str">
        <f t="shared" si="566"/>
        <v>20219</v>
      </c>
      <c r="AS551">
        <f t="shared" si="595"/>
        <v>546</v>
      </c>
      <c r="AT551">
        <f t="shared" ca="1" si="567"/>
        <v>12023</v>
      </c>
      <c r="AU551">
        <f t="shared" ca="1" si="568"/>
        <v>9225</v>
      </c>
      <c r="AV551">
        <f t="shared" ca="1" si="569"/>
        <v>0.8</v>
      </c>
      <c r="AW551">
        <f t="shared" ca="1" si="570"/>
        <v>308.60000000000002</v>
      </c>
      <c r="BC551">
        <f t="shared" si="316"/>
        <v>551</v>
      </c>
      <c r="BD551">
        <f t="shared" si="317"/>
        <v>551</v>
      </c>
      <c r="BE551">
        <f t="shared" si="318"/>
        <v>551</v>
      </c>
      <c r="BF551">
        <f t="shared" si="335"/>
        <v>551</v>
      </c>
      <c r="BG551" t="str">
        <f t="shared" si="319"/>
        <v>$H$560</v>
      </c>
      <c r="BH551">
        <f t="shared" ca="1" si="608"/>
        <v>340</v>
      </c>
      <c r="BI551" t="str">
        <f t="shared" si="320"/>
        <v>$H$545</v>
      </c>
      <c r="BJ551">
        <f t="shared" ca="1" si="609"/>
        <v>296.89999999999998</v>
      </c>
      <c r="BK551">
        <f>ROW()</f>
        <v>551</v>
      </c>
      <c r="BL551">
        <f t="shared" si="644"/>
        <v>0</v>
      </c>
      <c r="BM551" t="b">
        <f t="shared" si="321"/>
        <v>1</v>
      </c>
      <c r="BN551">
        <f t="shared" ca="1" si="445"/>
        <v>340</v>
      </c>
      <c r="BO551">
        <f t="shared" si="322"/>
        <v>308.60000000000002</v>
      </c>
    </row>
    <row r="552" spans="1:67" x14ac:dyDescent="0.25">
      <c r="A552" t="str">
        <f t="shared" si="640"/>
        <v>202110</v>
      </c>
      <c r="B552">
        <f t="shared" si="641"/>
        <v>2021</v>
      </c>
      <c r="C552">
        <f t="shared" si="642"/>
        <v>10</v>
      </c>
      <c r="D552">
        <f t="shared" si="643"/>
        <v>547</v>
      </c>
      <c r="E552" s="64">
        <v>12064</v>
      </c>
      <c r="F552" s="64">
        <v>9229</v>
      </c>
      <c r="G552" s="2">
        <v>0.8</v>
      </c>
      <c r="H552" s="63">
        <v>312</v>
      </c>
      <c r="J552" s="32">
        <f t="shared" si="360"/>
        <v>1.0034101305830492</v>
      </c>
      <c r="K552" s="32">
        <f t="shared" si="279"/>
        <v>1.0004336043360433</v>
      </c>
      <c r="L552" s="104">
        <v>0.59</v>
      </c>
      <c r="M552" s="104">
        <v>1.02</v>
      </c>
      <c r="N552" s="104">
        <v>1.28</v>
      </c>
      <c r="P552" s="104">
        <v>-3.42</v>
      </c>
      <c r="Q552" s="104">
        <v>-2.71</v>
      </c>
      <c r="R552" s="104">
        <v>-2.1800000000000002</v>
      </c>
      <c r="T552" s="104">
        <v>-3.8</v>
      </c>
      <c r="U552" s="104">
        <v>-2.81</v>
      </c>
      <c r="V552" s="104">
        <v>-2.19</v>
      </c>
      <c r="X552" s="104">
        <f t="shared" si="628"/>
        <v>-3.61</v>
      </c>
      <c r="Y552" s="104">
        <f t="shared" si="629"/>
        <v>-2.76</v>
      </c>
      <c r="Z552" s="104">
        <f t="shared" si="630"/>
        <v>-2.1850000000000001</v>
      </c>
      <c r="AB552" s="104">
        <f t="shared" si="631"/>
        <v>4.2</v>
      </c>
      <c r="AC552" s="104">
        <f t="shared" si="632"/>
        <v>3.78</v>
      </c>
      <c r="AD552" s="104">
        <f t="shared" si="633"/>
        <v>3.4649999999999999</v>
      </c>
      <c r="AF552" s="63">
        <f t="shared" si="634"/>
        <v>5.7000000000000002E-2</v>
      </c>
      <c r="AG552" s="63">
        <f t="shared" si="635"/>
        <v>5.2799999999999993E-2</v>
      </c>
      <c r="AH552" s="63">
        <f t="shared" si="636"/>
        <v>4.965E-2</v>
      </c>
      <c r="AJ552" s="63">
        <f t="shared" si="637"/>
        <v>4.6302455190647684E-3</v>
      </c>
      <c r="AK552" s="63">
        <f t="shared" si="638"/>
        <v>4.2969791189388928E-3</v>
      </c>
      <c r="AL552" s="63">
        <f t="shared" si="639"/>
        <v>4.0462285737405956E-3</v>
      </c>
      <c r="AN552" s="106" t="str">
        <f t="shared" ca="1" si="617"/>
        <v/>
      </c>
      <c r="AP552" s="106" t="str">
        <f t="shared" ca="1" si="618"/>
        <v/>
      </c>
      <c r="AR552" t="str">
        <f t="shared" si="566"/>
        <v>202110</v>
      </c>
      <c r="AS552">
        <f t="shared" si="595"/>
        <v>547</v>
      </c>
      <c r="AT552">
        <f t="shared" ca="1" si="567"/>
        <v>12064</v>
      </c>
      <c r="AU552">
        <f t="shared" ca="1" si="568"/>
        <v>9229</v>
      </c>
      <c r="AV552">
        <f t="shared" ca="1" si="569"/>
        <v>0.8</v>
      </c>
      <c r="AW552">
        <f t="shared" ca="1" si="570"/>
        <v>312</v>
      </c>
      <c r="BC552">
        <f t="shared" si="316"/>
        <v>552</v>
      </c>
      <c r="BD552">
        <f t="shared" si="317"/>
        <v>552</v>
      </c>
      <c r="BE552">
        <f t="shared" si="318"/>
        <v>552</v>
      </c>
      <c r="BF552">
        <f t="shared" si="335"/>
        <v>552</v>
      </c>
      <c r="BG552" t="str">
        <f t="shared" si="319"/>
        <v>$H$560</v>
      </c>
      <c r="BH552">
        <f t="shared" ca="1" si="608"/>
        <v>340</v>
      </c>
      <c r="BI552" t="str">
        <f t="shared" si="320"/>
        <v>$H$546</v>
      </c>
      <c r="BJ552">
        <f t="shared" ca="1" si="609"/>
        <v>301.10000000000002</v>
      </c>
      <c r="BK552">
        <f>ROW()</f>
        <v>552</v>
      </c>
      <c r="BL552">
        <f t="shared" si="644"/>
        <v>0</v>
      </c>
      <c r="BM552" t="b">
        <f t="shared" si="321"/>
        <v>1</v>
      </c>
      <c r="BN552">
        <f t="shared" ca="1" si="445"/>
        <v>340</v>
      </c>
      <c r="BO552">
        <f t="shared" si="322"/>
        <v>312</v>
      </c>
    </row>
    <row r="553" spans="1:67" x14ac:dyDescent="0.25">
      <c r="A553" t="str">
        <f t="shared" si="640"/>
        <v>202111</v>
      </c>
      <c r="B553">
        <f t="shared" si="641"/>
        <v>2021</v>
      </c>
      <c r="C553">
        <f t="shared" si="642"/>
        <v>11</v>
      </c>
      <c r="D553">
        <f t="shared" si="643"/>
        <v>548</v>
      </c>
      <c r="E553" s="64">
        <v>12105</v>
      </c>
      <c r="F553" s="64">
        <v>9233</v>
      </c>
      <c r="G553" s="2">
        <v>0.8</v>
      </c>
      <c r="H553" s="63">
        <v>314.3</v>
      </c>
      <c r="J553" s="32">
        <f t="shared" si="360"/>
        <v>1.0033985411140585</v>
      </c>
      <c r="K553" s="32">
        <f t="shared" si="279"/>
        <v>1.000433416404811</v>
      </c>
      <c r="L553" s="104">
        <v>0.79</v>
      </c>
      <c r="M553" s="104">
        <v>1.06</v>
      </c>
      <c r="N553" s="104">
        <v>1.19</v>
      </c>
      <c r="P553" s="104">
        <v>-3.48</v>
      </c>
      <c r="Q553" s="104">
        <v>-2.87</v>
      </c>
      <c r="R553" s="104">
        <v>-2.34</v>
      </c>
      <c r="T553" s="104">
        <v>-3.88</v>
      </c>
      <c r="U553" s="104">
        <v>-2.97</v>
      </c>
      <c r="V553" s="104">
        <v>-2.35</v>
      </c>
      <c r="X553" s="104">
        <f t="shared" si="628"/>
        <v>-3.6799999999999997</v>
      </c>
      <c r="Y553" s="104">
        <f t="shared" si="629"/>
        <v>-2.92</v>
      </c>
      <c r="Z553" s="104">
        <f t="shared" si="630"/>
        <v>-2.3449999999999998</v>
      </c>
      <c r="AB553" s="104">
        <f t="shared" si="631"/>
        <v>4.47</v>
      </c>
      <c r="AC553" s="104">
        <f t="shared" si="632"/>
        <v>3.98</v>
      </c>
      <c r="AD553" s="104">
        <f t="shared" si="633"/>
        <v>3.5349999999999997</v>
      </c>
      <c r="AF553" s="63">
        <f t="shared" si="634"/>
        <v>5.9699999999999996E-2</v>
      </c>
      <c r="AG553" s="63">
        <f t="shared" si="635"/>
        <v>5.4800000000000001E-2</v>
      </c>
      <c r="AH553" s="63">
        <f t="shared" si="636"/>
        <v>5.0349999999999999E-2</v>
      </c>
      <c r="AJ553" s="63">
        <f t="shared" si="637"/>
        <v>4.8438477841514782E-3</v>
      </c>
      <c r="AK553" s="63">
        <f t="shared" si="638"/>
        <v>4.455829106839726E-3</v>
      </c>
      <c r="AL553" s="63">
        <f t="shared" si="639"/>
        <v>4.1020104713214156E-3</v>
      </c>
      <c r="AN553" s="106" t="str">
        <f t="shared" ca="1" si="617"/>
        <v/>
      </c>
      <c r="AP553" s="106" t="str">
        <f t="shared" ca="1" si="618"/>
        <v/>
      </c>
      <c r="AR553" t="str">
        <f t="shared" si="566"/>
        <v>202111</v>
      </c>
      <c r="AS553">
        <f t="shared" si="595"/>
        <v>548</v>
      </c>
      <c r="AT553">
        <f t="shared" ca="1" si="567"/>
        <v>12105</v>
      </c>
      <c r="AU553">
        <f t="shared" ca="1" si="568"/>
        <v>9233</v>
      </c>
      <c r="AV553">
        <f t="shared" ca="1" si="569"/>
        <v>0.8</v>
      </c>
      <c r="AW553">
        <f t="shared" ca="1" si="570"/>
        <v>314.3</v>
      </c>
      <c r="BC553">
        <f t="shared" si="316"/>
        <v>553</v>
      </c>
      <c r="BD553">
        <f t="shared" si="317"/>
        <v>553</v>
      </c>
      <c r="BE553">
        <f t="shared" si="318"/>
        <v>553</v>
      </c>
      <c r="BF553">
        <f t="shared" si="335"/>
        <v>553</v>
      </c>
      <c r="BG553" t="str">
        <f t="shared" si="319"/>
        <v>$H$560</v>
      </c>
      <c r="BH553">
        <f t="shared" ca="1" si="608"/>
        <v>340</v>
      </c>
      <c r="BI553" t="str">
        <f t="shared" si="320"/>
        <v>$H$547</v>
      </c>
      <c r="BJ553">
        <f t="shared" ca="1" si="609"/>
        <v>301.89999999999998</v>
      </c>
      <c r="BK553">
        <f>ROW()</f>
        <v>553</v>
      </c>
      <c r="BL553">
        <f t="shared" si="644"/>
        <v>0</v>
      </c>
      <c r="BM553" t="b">
        <f t="shared" si="321"/>
        <v>1</v>
      </c>
      <c r="BN553">
        <f t="shared" ca="1" si="445"/>
        <v>340</v>
      </c>
      <c r="BO553">
        <f t="shared" si="322"/>
        <v>314.3</v>
      </c>
    </row>
    <row r="554" spans="1:67" x14ac:dyDescent="0.25">
      <c r="A554" t="str">
        <f t="shared" si="640"/>
        <v>202112</v>
      </c>
      <c r="B554">
        <f t="shared" si="641"/>
        <v>2021</v>
      </c>
      <c r="C554">
        <f t="shared" si="642"/>
        <v>12</v>
      </c>
      <c r="D554">
        <f t="shared" si="643"/>
        <v>549</v>
      </c>
      <c r="E554" s="64">
        <v>12270</v>
      </c>
      <c r="F554" s="64">
        <v>9237</v>
      </c>
      <c r="G554" s="2">
        <v>0.8</v>
      </c>
      <c r="H554" s="63">
        <v>317.7</v>
      </c>
      <c r="J554" s="32">
        <f t="shared" si="360"/>
        <v>1.0136307311028501</v>
      </c>
      <c r="K554" s="32">
        <f t="shared" si="279"/>
        <v>1.0004332286364128</v>
      </c>
      <c r="L554" s="104">
        <v>0.56999999999999995</v>
      </c>
      <c r="M554" s="104">
        <v>0.84</v>
      </c>
      <c r="N554" s="104">
        <v>0.99</v>
      </c>
      <c r="P554" s="104">
        <v>-3.75</v>
      </c>
      <c r="Q554" s="104">
        <v>-3.17</v>
      </c>
      <c r="R554" s="104">
        <v>-2.57</v>
      </c>
      <c r="T554" s="104">
        <v>-4.16</v>
      </c>
      <c r="U554" s="104">
        <v>-3.26</v>
      </c>
      <c r="V554" s="104">
        <v>-2.58</v>
      </c>
      <c r="X554" s="104">
        <f t="shared" si="628"/>
        <v>-3.9550000000000001</v>
      </c>
      <c r="Y554" s="104">
        <f t="shared" si="629"/>
        <v>-3.2149999999999999</v>
      </c>
      <c r="Z554" s="104">
        <f t="shared" si="630"/>
        <v>-2.5750000000000002</v>
      </c>
      <c r="AB554" s="104">
        <f t="shared" si="631"/>
        <v>4.5250000000000004</v>
      </c>
      <c r="AC554" s="104">
        <f t="shared" si="632"/>
        <v>4.0549999999999997</v>
      </c>
      <c r="AD554" s="104">
        <f t="shared" si="633"/>
        <v>3.5650000000000004</v>
      </c>
      <c r="AF554" s="63">
        <f t="shared" si="634"/>
        <v>6.0250000000000005E-2</v>
      </c>
      <c r="AG554" s="63">
        <f t="shared" si="635"/>
        <v>5.5549999999999995E-2</v>
      </c>
      <c r="AH554" s="63">
        <f t="shared" si="636"/>
        <v>5.0650000000000001E-2</v>
      </c>
      <c r="AJ554" s="63">
        <f t="shared" si="637"/>
        <v>4.8872981860834663E-3</v>
      </c>
      <c r="AK554" s="63">
        <f t="shared" si="638"/>
        <v>4.5153266795108227E-3</v>
      </c>
      <c r="AL554" s="63">
        <f t="shared" si="639"/>
        <v>4.1259065675920414E-3</v>
      </c>
      <c r="AN554" s="106" t="str">
        <f t="shared" ca="1" si="617"/>
        <v/>
      </c>
      <c r="AP554" s="106" t="str">
        <f t="shared" ca="1" si="618"/>
        <v/>
      </c>
      <c r="AR554" t="str">
        <f t="shared" si="566"/>
        <v>202112</v>
      </c>
      <c r="AS554">
        <f t="shared" si="595"/>
        <v>549</v>
      </c>
      <c r="AT554">
        <f t="shared" ca="1" si="567"/>
        <v>12270</v>
      </c>
      <c r="AU554">
        <f t="shared" ca="1" si="568"/>
        <v>9237</v>
      </c>
      <c r="AV554">
        <f t="shared" ca="1" si="569"/>
        <v>0.8</v>
      </c>
      <c r="AW554">
        <f t="shared" ca="1" si="570"/>
        <v>317.7</v>
      </c>
      <c r="BC554">
        <f t="shared" si="316"/>
        <v>554</v>
      </c>
      <c r="BD554">
        <f t="shared" si="317"/>
        <v>554</v>
      </c>
      <c r="BE554">
        <f t="shared" si="318"/>
        <v>554</v>
      </c>
      <c r="BF554">
        <f t="shared" si="335"/>
        <v>554</v>
      </c>
      <c r="BG554" t="str">
        <f t="shared" si="319"/>
        <v>$H$560</v>
      </c>
      <c r="BH554">
        <f t="shared" ca="1" si="608"/>
        <v>340</v>
      </c>
      <c r="BI554" t="str">
        <f t="shared" si="320"/>
        <v>$H$548</v>
      </c>
      <c r="BJ554">
        <f t="shared" ca="1" si="609"/>
        <v>304</v>
      </c>
      <c r="BK554">
        <f>ROW()</f>
        <v>554</v>
      </c>
      <c r="BL554">
        <f t="shared" si="644"/>
        <v>0</v>
      </c>
      <c r="BM554" t="b">
        <f t="shared" si="321"/>
        <v>1</v>
      </c>
      <c r="BN554">
        <f t="shared" ca="1" si="445"/>
        <v>340</v>
      </c>
      <c r="BO554">
        <f t="shared" si="322"/>
        <v>317.7</v>
      </c>
    </row>
    <row r="555" spans="1:67" x14ac:dyDescent="0.25">
      <c r="A555" t="str">
        <f t="shared" si="640"/>
        <v>20221</v>
      </c>
      <c r="B555">
        <f t="shared" si="641"/>
        <v>2022</v>
      </c>
      <c r="C555">
        <f t="shared" si="642"/>
        <v>1</v>
      </c>
      <c r="D555">
        <f t="shared" si="643"/>
        <v>550</v>
      </c>
      <c r="E555" s="64">
        <v>12270</v>
      </c>
      <c r="F555" s="64">
        <v>9241</v>
      </c>
      <c r="G555" s="2">
        <v>0.8</v>
      </c>
      <c r="H555" s="63">
        <v>317.7</v>
      </c>
      <c r="J555" s="32">
        <f t="shared" si="360"/>
        <v>1</v>
      </c>
      <c r="K555" s="32">
        <f t="shared" si="279"/>
        <v>1.0004330410306377</v>
      </c>
      <c r="L555" s="104">
        <v>0.82</v>
      </c>
      <c r="M555" s="104">
        <v>1.0900000000000001</v>
      </c>
      <c r="N555" s="104">
        <v>1.25</v>
      </c>
      <c r="P555" s="104">
        <v>-3.3</v>
      </c>
      <c r="Q555" s="104">
        <v>-2.76</v>
      </c>
      <c r="R555" s="104">
        <v>-2.2799999999999998</v>
      </c>
      <c r="T555" s="104">
        <v>-3.71</v>
      </c>
      <c r="U555" s="104">
        <v>-2.85</v>
      </c>
      <c r="V555" s="104">
        <v>-2.29</v>
      </c>
      <c r="X555" s="104">
        <f t="shared" si="628"/>
        <v>-3.5049999999999999</v>
      </c>
      <c r="Y555" s="104">
        <f t="shared" si="629"/>
        <v>-2.8049999999999997</v>
      </c>
      <c r="Z555" s="104">
        <f t="shared" si="630"/>
        <v>-2.2850000000000001</v>
      </c>
      <c r="AB555" s="104">
        <f t="shared" si="631"/>
        <v>4.3250000000000002</v>
      </c>
      <c r="AC555" s="104">
        <f t="shared" si="632"/>
        <v>3.8949999999999996</v>
      </c>
      <c r="AD555" s="104">
        <f t="shared" si="633"/>
        <v>3.5350000000000001</v>
      </c>
      <c r="AF555" s="63">
        <f t="shared" si="634"/>
        <v>5.8250000000000003E-2</v>
      </c>
      <c r="AG555" s="63">
        <f t="shared" si="635"/>
        <v>5.3949999999999998E-2</v>
      </c>
      <c r="AH555" s="63">
        <f t="shared" si="636"/>
        <v>5.0349999999999999E-2</v>
      </c>
      <c r="AJ555" s="63">
        <f t="shared" si="637"/>
        <v>4.7291975576022605E-3</v>
      </c>
      <c r="AK555" s="63">
        <f t="shared" si="638"/>
        <v>4.3883516262843703E-3</v>
      </c>
      <c r="AL555" s="63">
        <f t="shared" si="639"/>
        <v>4.1020104713214156E-3</v>
      </c>
      <c r="AN555" s="106" t="str">
        <f t="shared" ca="1" si="617"/>
        <v/>
      </c>
      <c r="AP555" s="106" t="str">
        <f t="shared" ca="1" si="618"/>
        <v/>
      </c>
      <c r="AR555" t="str">
        <f t="shared" si="566"/>
        <v>20221</v>
      </c>
      <c r="AS555">
        <f t="shared" si="595"/>
        <v>550</v>
      </c>
      <c r="AT555">
        <f t="shared" ca="1" si="567"/>
        <v>12270</v>
      </c>
      <c r="AU555">
        <f t="shared" ca="1" si="568"/>
        <v>9241</v>
      </c>
      <c r="AV555">
        <f t="shared" ca="1" si="569"/>
        <v>0.8</v>
      </c>
      <c r="AW555">
        <f t="shared" ca="1" si="570"/>
        <v>317.7</v>
      </c>
      <c r="BC555">
        <f t="shared" si="316"/>
        <v>555</v>
      </c>
      <c r="BD555">
        <f t="shared" si="317"/>
        <v>555</v>
      </c>
      <c r="BE555">
        <f t="shared" si="318"/>
        <v>555</v>
      </c>
      <c r="BF555">
        <f t="shared" si="335"/>
        <v>555</v>
      </c>
      <c r="BG555" t="str">
        <f t="shared" si="319"/>
        <v>$H$560</v>
      </c>
      <c r="BH555">
        <f t="shared" ca="1" si="608"/>
        <v>340</v>
      </c>
      <c r="BI555" t="str">
        <f t="shared" si="320"/>
        <v>$H$549</v>
      </c>
      <c r="BJ555">
        <f t="shared" ca="1" si="609"/>
        <v>305.5</v>
      </c>
      <c r="BK555">
        <f>ROW()</f>
        <v>555</v>
      </c>
      <c r="BL555">
        <f t="shared" si="644"/>
        <v>0</v>
      </c>
      <c r="BM555" t="b">
        <f t="shared" si="321"/>
        <v>1</v>
      </c>
      <c r="BN555">
        <f t="shared" ca="1" si="445"/>
        <v>340</v>
      </c>
      <c r="BO555">
        <f t="shared" si="322"/>
        <v>317.7</v>
      </c>
    </row>
    <row r="556" spans="1:67" x14ac:dyDescent="0.25">
      <c r="A556" t="str">
        <f t="shared" si="640"/>
        <v>20222</v>
      </c>
      <c r="B556">
        <f t="shared" si="641"/>
        <v>2022</v>
      </c>
      <c r="C556">
        <f t="shared" si="642"/>
        <v>2</v>
      </c>
      <c r="D556">
        <f t="shared" si="643"/>
        <v>551</v>
      </c>
      <c r="E556" s="64">
        <v>12311</v>
      </c>
      <c r="F556" s="64">
        <v>9244</v>
      </c>
      <c r="G556" s="2">
        <v>0.8</v>
      </c>
      <c r="H556" s="63">
        <v>320.2</v>
      </c>
      <c r="J556" s="32">
        <f t="shared" si="360"/>
        <v>1.0033414832925835</v>
      </c>
      <c r="K556" s="32">
        <f t="shared" si="279"/>
        <v>1.0003246401904555</v>
      </c>
      <c r="L556" s="104">
        <v>1.0900000000000001</v>
      </c>
      <c r="M556" s="104">
        <v>1.32</v>
      </c>
      <c r="N556" s="104">
        <v>1.46</v>
      </c>
      <c r="P556" s="104">
        <v>-3.19</v>
      </c>
      <c r="Q556" s="104">
        <v>-2.64</v>
      </c>
      <c r="R556" s="104">
        <v>-2.14</v>
      </c>
      <c r="T556" s="104">
        <v>-3.62</v>
      </c>
      <c r="U556" s="104">
        <v>-2.73</v>
      </c>
      <c r="V556" s="104">
        <v>-2.15</v>
      </c>
      <c r="X556" s="104">
        <f t="shared" si="628"/>
        <v>-3.4050000000000002</v>
      </c>
      <c r="Y556" s="104">
        <f t="shared" si="629"/>
        <v>-2.6850000000000001</v>
      </c>
      <c r="Z556" s="104">
        <f t="shared" si="630"/>
        <v>-2.145</v>
      </c>
      <c r="AB556" s="104">
        <f t="shared" si="631"/>
        <v>4.4950000000000001</v>
      </c>
      <c r="AC556" s="104">
        <f t="shared" si="632"/>
        <v>4.0049999999999999</v>
      </c>
      <c r="AD556" s="104">
        <f t="shared" si="633"/>
        <v>3.605</v>
      </c>
      <c r="AF556" s="63">
        <f t="shared" si="634"/>
        <v>5.9950000000000003E-2</v>
      </c>
      <c r="AG556" s="63">
        <f t="shared" si="635"/>
        <v>5.5050000000000002E-2</v>
      </c>
      <c r="AH556" s="63">
        <f t="shared" si="636"/>
        <v>5.1050000000000005E-2</v>
      </c>
      <c r="AJ556" s="63">
        <f t="shared" si="637"/>
        <v>4.863600528880907E-3</v>
      </c>
      <c r="AK556" s="63">
        <f t="shared" si="638"/>
        <v>4.4756659386879782E-3</v>
      </c>
      <c r="AL556" s="63">
        <f t="shared" si="639"/>
        <v>4.1577583017271547E-3</v>
      </c>
      <c r="AN556" s="106" t="str">
        <f t="shared" ca="1" si="617"/>
        <v/>
      </c>
      <c r="AP556" s="106" t="str">
        <f t="shared" ca="1" si="618"/>
        <v/>
      </c>
      <c r="AR556" t="str">
        <f t="shared" si="566"/>
        <v>20222</v>
      </c>
      <c r="AS556">
        <f t="shared" si="595"/>
        <v>551</v>
      </c>
      <c r="AT556">
        <f t="shared" ca="1" si="567"/>
        <v>12311</v>
      </c>
      <c r="AU556">
        <f t="shared" ca="1" si="568"/>
        <v>9244</v>
      </c>
      <c r="AV556">
        <f t="shared" ca="1" si="569"/>
        <v>0.8</v>
      </c>
      <c r="AW556">
        <f t="shared" ca="1" si="570"/>
        <v>320.2</v>
      </c>
      <c r="BC556">
        <f t="shared" si="316"/>
        <v>556</v>
      </c>
      <c r="BD556">
        <f t="shared" si="317"/>
        <v>556</v>
      </c>
      <c r="BE556">
        <f t="shared" si="318"/>
        <v>556</v>
      </c>
      <c r="BF556">
        <f t="shared" si="335"/>
        <v>556</v>
      </c>
      <c r="BG556" t="str">
        <f t="shared" si="319"/>
        <v>$H$560</v>
      </c>
      <c r="BH556">
        <f t="shared" ca="1" si="608"/>
        <v>340</v>
      </c>
      <c r="BI556" t="str">
        <f t="shared" si="320"/>
        <v>$H$550</v>
      </c>
      <c r="BJ556">
        <f t="shared" ca="1" si="609"/>
        <v>307.39999999999998</v>
      </c>
      <c r="BK556">
        <f>ROW()</f>
        <v>556</v>
      </c>
      <c r="BL556">
        <f t="shared" si="644"/>
        <v>0</v>
      </c>
      <c r="BM556" t="b">
        <f t="shared" si="321"/>
        <v>1</v>
      </c>
      <c r="BN556">
        <f t="shared" ca="1" si="445"/>
        <v>340</v>
      </c>
      <c r="BO556">
        <f t="shared" si="322"/>
        <v>320.2</v>
      </c>
    </row>
    <row r="557" spans="1:67" x14ac:dyDescent="0.25">
      <c r="A557" t="str">
        <f t="shared" si="640"/>
        <v>20223</v>
      </c>
      <c r="B557">
        <f t="shared" si="641"/>
        <v>2022</v>
      </c>
      <c r="C557">
        <f t="shared" si="642"/>
        <v>3</v>
      </c>
      <c r="D557">
        <f t="shared" si="643"/>
        <v>552</v>
      </c>
      <c r="E557" s="64">
        <v>12661</v>
      </c>
      <c r="F557" s="64">
        <v>9248</v>
      </c>
      <c r="G557" s="2">
        <v>0.8</v>
      </c>
      <c r="H557" s="63">
        <v>323.5</v>
      </c>
      <c r="J557" s="32">
        <f t="shared" si="360"/>
        <v>1.0284298594752661</v>
      </c>
      <c r="K557" s="32">
        <f t="shared" si="279"/>
        <v>1.0004327131112072</v>
      </c>
      <c r="L557" s="104">
        <v>0.83</v>
      </c>
      <c r="M557" s="104">
        <v>1.1599999999999999</v>
      </c>
      <c r="N557" s="104">
        <v>1.37</v>
      </c>
      <c r="P557" s="104">
        <v>-4.4400000000000004</v>
      </c>
      <c r="Q557" s="104">
        <v>-3.11</v>
      </c>
      <c r="R557" s="104">
        <v>-2.25</v>
      </c>
      <c r="T557" s="104">
        <v>-4.9000000000000004</v>
      </c>
      <c r="U557" s="104">
        <v>-3.2</v>
      </c>
      <c r="V557" s="104">
        <v>-2.2599999999999998</v>
      </c>
      <c r="X557" s="104">
        <f t="shared" si="628"/>
        <v>-4.67</v>
      </c>
      <c r="Y557" s="104">
        <f t="shared" si="629"/>
        <v>-3.1550000000000002</v>
      </c>
      <c r="Z557" s="104">
        <f t="shared" si="630"/>
        <v>-2.2549999999999999</v>
      </c>
      <c r="AB557" s="104">
        <f t="shared" si="631"/>
        <v>5.5</v>
      </c>
      <c r="AC557" s="104">
        <f t="shared" si="632"/>
        <v>4.3150000000000004</v>
      </c>
      <c r="AD557" s="104">
        <f t="shared" si="633"/>
        <v>3.625</v>
      </c>
      <c r="AF557" s="63">
        <f t="shared" si="634"/>
        <v>7.0000000000000007E-2</v>
      </c>
      <c r="AG557" s="63">
        <f t="shared" si="635"/>
        <v>5.8150000000000007E-2</v>
      </c>
      <c r="AH557" s="63">
        <f t="shared" si="636"/>
        <v>5.1249999999999997E-2</v>
      </c>
      <c r="AJ557" s="63">
        <f t="shared" si="637"/>
        <v>5.6541453874052738E-3</v>
      </c>
      <c r="AK557" s="63">
        <f t="shared" si="638"/>
        <v>4.7212853384077658E-3</v>
      </c>
      <c r="AL557" s="63">
        <f t="shared" si="639"/>
        <v>4.1736800021212606E-3</v>
      </c>
      <c r="AN557" s="106" t="str">
        <f t="shared" ca="1" si="617"/>
        <v/>
      </c>
      <c r="AP557" s="106" t="str">
        <f t="shared" ca="1" si="618"/>
        <v/>
      </c>
      <c r="AR557" t="str">
        <f t="shared" si="566"/>
        <v>20223</v>
      </c>
      <c r="AS557">
        <f t="shared" si="595"/>
        <v>552</v>
      </c>
      <c r="AT557">
        <f t="shared" ca="1" si="567"/>
        <v>12661</v>
      </c>
      <c r="AU557">
        <f t="shared" ca="1" si="568"/>
        <v>9248</v>
      </c>
      <c r="AV557">
        <f t="shared" ca="1" si="569"/>
        <v>0.8</v>
      </c>
      <c r="AW557">
        <f t="shared" ca="1" si="570"/>
        <v>323.5</v>
      </c>
      <c r="BC557">
        <f t="shared" si="316"/>
        <v>557</v>
      </c>
      <c r="BD557">
        <f t="shared" si="317"/>
        <v>557</v>
      </c>
      <c r="BE557">
        <f t="shared" si="318"/>
        <v>557</v>
      </c>
      <c r="BF557">
        <f t="shared" si="335"/>
        <v>557</v>
      </c>
      <c r="BG557" t="str">
        <f t="shared" si="319"/>
        <v>$H$560</v>
      </c>
      <c r="BH557">
        <f t="shared" ca="1" si="608"/>
        <v>340</v>
      </c>
      <c r="BI557" t="str">
        <f t="shared" si="320"/>
        <v>$H$551</v>
      </c>
      <c r="BJ557">
        <f t="shared" ca="1" si="609"/>
        <v>308.60000000000002</v>
      </c>
      <c r="BK557">
        <f>ROW()</f>
        <v>557</v>
      </c>
      <c r="BL557">
        <f t="shared" si="644"/>
        <v>0</v>
      </c>
      <c r="BM557" t="b">
        <f t="shared" si="321"/>
        <v>1</v>
      </c>
      <c r="BN557">
        <f t="shared" ca="1" si="445"/>
        <v>340</v>
      </c>
      <c r="BO557">
        <f t="shared" si="322"/>
        <v>323.5</v>
      </c>
    </row>
    <row r="558" spans="1:67" x14ac:dyDescent="0.25">
      <c r="A558" t="str">
        <f t="shared" si="640"/>
        <v>20224</v>
      </c>
      <c r="B558">
        <f t="shared" si="641"/>
        <v>2022</v>
      </c>
      <c r="C558">
        <f t="shared" si="642"/>
        <v>4</v>
      </c>
      <c r="D558">
        <f t="shared" si="643"/>
        <v>553</v>
      </c>
      <c r="E558" s="64">
        <v>12434</v>
      </c>
      <c r="F558" s="64">
        <v>9252</v>
      </c>
      <c r="G558" s="2">
        <v>0.8</v>
      </c>
      <c r="H558" s="63">
        <v>334.6</v>
      </c>
      <c r="J558" s="32">
        <f t="shared" si="360"/>
        <v>0.9820709264671037</v>
      </c>
      <c r="K558" s="32">
        <f t="shared" si="279"/>
        <v>1.0004325259515572</v>
      </c>
      <c r="L558" s="104">
        <v>1.4</v>
      </c>
      <c r="M558" s="104">
        <v>1.64</v>
      </c>
      <c r="N558" s="104">
        <v>1.8</v>
      </c>
      <c r="P558" s="104">
        <v>-3.93</v>
      </c>
      <c r="Q558" s="104">
        <v>-2.58</v>
      </c>
      <c r="R558" s="104">
        <v>-1.95</v>
      </c>
      <c r="T558" s="104">
        <v>-4.3899999999999997</v>
      </c>
      <c r="U558" s="104">
        <v>-2.67</v>
      </c>
      <c r="V558" s="104">
        <v>-1.97</v>
      </c>
      <c r="X558" s="104">
        <f t="shared" si="628"/>
        <v>-4.16</v>
      </c>
      <c r="Y558" s="104">
        <f t="shared" si="629"/>
        <v>-2.625</v>
      </c>
      <c r="Z558" s="104">
        <f t="shared" si="630"/>
        <v>-1.96</v>
      </c>
      <c r="AB558" s="104">
        <f t="shared" si="631"/>
        <v>5.5600000000000005</v>
      </c>
      <c r="AC558" s="104">
        <f t="shared" si="632"/>
        <v>4.2649999999999997</v>
      </c>
      <c r="AD558" s="104">
        <f t="shared" si="633"/>
        <v>3.76</v>
      </c>
      <c r="AF558" s="63">
        <f t="shared" si="634"/>
        <v>7.060000000000001E-2</v>
      </c>
      <c r="AG558" s="63">
        <f t="shared" si="635"/>
        <v>5.765E-2</v>
      </c>
      <c r="AH558" s="63">
        <f t="shared" si="636"/>
        <v>5.2600000000000001E-2</v>
      </c>
      <c r="AJ558" s="63">
        <f t="shared" si="637"/>
        <v>5.7011264984068166E-3</v>
      </c>
      <c r="AK558" s="63">
        <f t="shared" si="638"/>
        <v>4.681713958069933E-3</v>
      </c>
      <c r="AL558" s="63">
        <f t="shared" si="639"/>
        <v>4.2810789094456236E-3</v>
      </c>
      <c r="AN558" s="106" t="str">
        <f t="shared" ca="1" si="617"/>
        <v/>
      </c>
      <c r="AP558" s="106" t="str">
        <f t="shared" ca="1" si="618"/>
        <v/>
      </c>
      <c r="AR558" t="str">
        <f t="shared" si="566"/>
        <v>20224</v>
      </c>
      <c r="AS558">
        <f t="shared" si="595"/>
        <v>553</v>
      </c>
      <c r="AT558">
        <f t="shared" ca="1" si="567"/>
        <v>12434</v>
      </c>
      <c r="AU558">
        <f t="shared" ca="1" si="568"/>
        <v>9252</v>
      </c>
      <c r="AV558">
        <f t="shared" ca="1" si="569"/>
        <v>0.8</v>
      </c>
      <c r="AW558">
        <f t="shared" ca="1" si="570"/>
        <v>334.6</v>
      </c>
      <c r="BC558">
        <f t="shared" si="316"/>
        <v>558</v>
      </c>
      <c r="BD558">
        <f t="shared" si="317"/>
        <v>558</v>
      </c>
      <c r="BE558">
        <f t="shared" si="318"/>
        <v>558</v>
      </c>
      <c r="BF558">
        <f t="shared" si="335"/>
        <v>558</v>
      </c>
      <c r="BG558" t="str">
        <f t="shared" si="319"/>
        <v>$H$560</v>
      </c>
      <c r="BH558">
        <f t="shared" ca="1" si="608"/>
        <v>340</v>
      </c>
      <c r="BI558" t="str">
        <f t="shared" si="320"/>
        <v>$H$552</v>
      </c>
      <c r="BJ558">
        <f t="shared" ca="1" si="609"/>
        <v>312</v>
      </c>
      <c r="BK558">
        <f>ROW()</f>
        <v>558</v>
      </c>
      <c r="BL558">
        <f t="shared" si="644"/>
        <v>0</v>
      </c>
      <c r="BM558" t="b">
        <f t="shared" si="321"/>
        <v>1</v>
      </c>
      <c r="BN558">
        <f t="shared" ca="1" si="445"/>
        <v>340</v>
      </c>
      <c r="BO558">
        <f t="shared" si="322"/>
        <v>334.6</v>
      </c>
    </row>
    <row r="559" spans="1:67" x14ac:dyDescent="0.25">
      <c r="A559" t="str">
        <f t="shared" si="640"/>
        <v>20225</v>
      </c>
      <c r="B559">
        <f t="shared" si="641"/>
        <v>2022</v>
      </c>
      <c r="C559">
        <f t="shared" si="642"/>
        <v>5</v>
      </c>
      <c r="D559">
        <f t="shared" si="643"/>
        <v>554</v>
      </c>
      <c r="E559" s="64">
        <v>12373</v>
      </c>
      <c r="F559" s="64">
        <v>9256</v>
      </c>
      <c r="G559" s="2">
        <v>0.8</v>
      </c>
      <c r="H559" s="63">
        <v>337.1</v>
      </c>
      <c r="J559" s="32">
        <f t="shared" si="360"/>
        <v>0.99509409683126915</v>
      </c>
      <c r="K559" s="32">
        <f t="shared" si="279"/>
        <v>1.0004323389537397</v>
      </c>
      <c r="L559" s="104">
        <v>1.69</v>
      </c>
      <c r="M559" s="104">
        <v>1.96</v>
      </c>
      <c r="N559" s="104">
        <v>2.13</v>
      </c>
      <c r="P559" s="104">
        <v>-3.72</v>
      </c>
      <c r="Q559" s="104">
        <v>-2.21</v>
      </c>
      <c r="R559" s="104">
        <v>-1.52</v>
      </c>
      <c r="T559" s="104">
        <v>-4.2</v>
      </c>
      <c r="U559" s="104">
        <v>-2.2999999999999998</v>
      </c>
      <c r="V559" s="104">
        <v>-1.53</v>
      </c>
      <c r="X559" s="104">
        <f t="shared" si="628"/>
        <v>-3.96</v>
      </c>
      <c r="Y559" s="104">
        <f t="shared" si="629"/>
        <v>-2.2549999999999999</v>
      </c>
      <c r="Z559" s="104">
        <f t="shared" si="630"/>
        <v>-1.5249999999999999</v>
      </c>
      <c r="AB559" s="104">
        <f t="shared" si="631"/>
        <v>5.65</v>
      </c>
      <c r="AC559" s="104">
        <f t="shared" si="632"/>
        <v>4.2149999999999999</v>
      </c>
      <c r="AD559" s="104">
        <f t="shared" si="633"/>
        <v>3.6549999999999998</v>
      </c>
      <c r="AF559" s="63">
        <f t="shared" si="634"/>
        <v>7.1500000000000008E-2</v>
      </c>
      <c r="AG559" s="63">
        <f t="shared" si="635"/>
        <v>5.7149999999999999E-2</v>
      </c>
      <c r="AH559" s="63">
        <f t="shared" si="636"/>
        <v>5.1549999999999992E-2</v>
      </c>
      <c r="AJ559" s="63">
        <f t="shared" si="637"/>
        <v>5.7715529303064006E-3</v>
      </c>
      <c r="AK559" s="63">
        <f t="shared" si="638"/>
        <v>4.6421254257311695E-3</v>
      </c>
      <c r="AL559" s="63">
        <f t="shared" si="639"/>
        <v>4.1975573472192718E-3</v>
      </c>
      <c r="AN559" s="106" t="str">
        <f t="shared" ca="1" si="617"/>
        <v/>
      </c>
      <c r="AP559" s="106" t="str">
        <f t="shared" ca="1" si="618"/>
        <v/>
      </c>
      <c r="AR559" t="str">
        <f t="shared" si="566"/>
        <v>20225</v>
      </c>
      <c r="AS559">
        <f t="shared" si="595"/>
        <v>554</v>
      </c>
      <c r="AT559">
        <f t="shared" ca="1" si="567"/>
        <v>12373</v>
      </c>
      <c r="AU559">
        <f t="shared" ca="1" si="568"/>
        <v>9256</v>
      </c>
      <c r="AV559">
        <f t="shared" ca="1" si="569"/>
        <v>0.8</v>
      </c>
      <c r="AW559">
        <f t="shared" ca="1" si="570"/>
        <v>337.1</v>
      </c>
      <c r="BC559">
        <f t="shared" ref="BC559:BC622" si="645">IF(E559&gt;0,ROW(E559),BC558)</f>
        <v>559</v>
      </c>
      <c r="BD559">
        <f t="shared" ref="BD559:BD622" si="646">IF(F559&gt;0,ROW(F559),BD558)</f>
        <v>559</v>
      </c>
      <c r="BE559">
        <f t="shared" ref="BE559:BE622" si="647">IF(G559&gt;0,ROW(G559),BE558)</f>
        <v>559</v>
      </c>
      <c r="BF559">
        <f t="shared" si="335"/>
        <v>559</v>
      </c>
      <c r="BG559" t="str">
        <f t="shared" ref="BG559:BG622" si="648">ADDRESS(BF$2,H$3)</f>
        <v>$H$560</v>
      </c>
      <c r="BH559">
        <f t="shared" ca="1" si="608"/>
        <v>340</v>
      </c>
      <c r="BI559" t="str">
        <f t="shared" ref="BI559:BI622" si="649">ADDRESS($BF559-$BJ$3,H$3)</f>
        <v>$H$553</v>
      </c>
      <c r="BJ559">
        <f t="shared" ca="1" si="609"/>
        <v>314.3</v>
      </c>
      <c r="BK559">
        <f>ROW()</f>
        <v>559</v>
      </c>
      <c r="BL559">
        <f t="shared" si="644"/>
        <v>0</v>
      </c>
      <c r="BM559" t="b">
        <f t="shared" ref="BM559:BM622" si="650">(BL559-1)&lt;BM$3</f>
        <v>1</v>
      </c>
      <c r="BN559">
        <f t="shared" ca="1" si="445"/>
        <v>340</v>
      </c>
      <c r="BO559">
        <f t="shared" ref="BO559:BO622" si="651">IF(BK559&lt;BF$2,H559,ROUND(BN559,1))</f>
        <v>337.1</v>
      </c>
    </row>
    <row r="560" spans="1:67" x14ac:dyDescent="0.25">
      <c r="A560" t="str">
        <f t="shared" si="640"/>
        <v>20226</v>
      </c>
      <c r="B560">
        <f t="shared" si="641"/>
        <v>2022</v>
      </c>
      <c r="C560">
        <f t="shared" si="642"/>
        <v>6</v>
      </c>
      <c r="D560">
        <f t="shared" si="643"/>
        <v>555</v>
      </c>
      <c r="F560" s="64">
        <v>9260</v>
      </c>
      <c r="G560" s="2">
        <v>0.8</v>
      </c>
      <c r="H560" s="63">
        <v>340</v>
      </c>
      <c r="K560" s="32">
        <f t="shared" si="279"/>
        <v>1.0004321521175454</v>
      </c>
      <c r="L560" s="104">
        <v>1.74</v>
      </c>
      <c r="M560" s="104">
        <v>2.15</v>
      </c>
      <c r="N560" s="104">
        <v>2.39</v>
      </c>
      <c r="P560" s="104">
        <v>-2.52</v>
      </c>
      <c r="Q560" s="104">
        <v>-1.63</v>
      </c>
      <c r="R560" s="104">
        <v>-1.08</v>
      </c>
      <c r="T560" s="104">
        <v>-3.01</v>
      </c>
      <c r="U560" s="104">
        <v>-1.72</v>
      </c>
      <c r="V560" s="104">
        <v>-1.0900000000000001</v>
      </c>
      <c r="X560" s="104">
        <f t="shared" si="628"/>
        <v>-2.7649999999999997</v>
      </c>
      <c r="Y560" s="104">
        <f t="shared" si="629"/>
        <v>-1.6749999999999998</v>
      </c>
      <c r="Z560" s="104">
        <f t="shared" si="630"/>
        <v>-1.085</v>
      </c>
      <c r="AB560" s="104">
        <f t="shared" si="631"/>
        <v>4.5049999999999999</v>
      </c>
      <c r="AC560" s="104">
        <f t="shared" si="632"/>
        <v>3.8249999999999997</v>
      </c>
      <c r="AD560" s="104">
        <f t="shared" si="633"/>
        <v>3.4750000000000001</v>
      </c>
      <c r="AF560" s="63">
        <f t="shared" si="634"/>
        <v>6.0049999999999999E-2</v>
      </c>
      <c r="AG560" s="63">
        <f t="shared" si="635"/>
        <v>5.3249999999999992E-2</v>
      </c>
      <c r="AH560" s="63">
        <f t="shared" si="636"/>
        <v>4.9749999999999996E-2</v>
      </c>
      <c r="AJ560" s="63">
        <f t="shared" si="637"/>
        <v>4.8715004310131427E-3</v>
      </c>
      <c r="AK560" s="63">
        <f t="shared" si="638"/>
        <v>4.3327444691314554E-3</v>
      </c>
      <c r="AL560" s="63">
        <f t="shared" si="639"/>
        <v>4.0541995036476042E-3</v>
      </c>
      <c r="AN560" s="106" t="str">
        <f t="shared" ca="1" si="617"/>
        <v/>
      </c>
      <c r="AP560" s="106" t="str">
        <f t="shared" ca="1" si="618"/>
        <v/>
      </c>
      <c r="AR560" t="str">
        <f t="shared" si="566"/>
        <v>20226</v>
      </c>
      <c r="AS560">
        <f t="shared" si="595"/>
        <v>555</v>
      </c>
      <c r="AT560">
        <f t="shared" ca="1" si="567"/>
        <v>12418</v>
      </c>
      <c r="AU560">
        <f t="shared" ca="1" si="568"/>
        <v>9260</v>
      </c>
      <c r="AV560">
        <f t="shared" ca="1" si="569"/>
        <v>0.8</v>
      </c>
      <c r="AW560">
        <f t="shared" ca="1" si="570"/>
        <v>340</v>
      </c>
      <c r="BC560">
        <f t="shared" si="645"/>
        <v>559</v>
      </c>
      <c r="BD560">
        <f t="shared" si="646"/>
        <v>560</v>
      </c>
      <c r="BE560">
        <f t="shared" si="647"/>
        <v>560</v>
      </c>
      <c r="BF560">
        <f t="shared" ref="BF560:BF623" si="652">IF(H560&gt;0,ROW(H560),BF559)</f>
        <v>560</v>
      </c>
      <c r="BG560" t="str">
        <f t="shared" si="648"/>
        <v>$H$560</v>
      </c>
      <c r="BH560">
        <f t="shared" ca="1" si="608"/>
        <v>340</v>
      </c>
      <c r="BI560" t="str">
        <f t="shared" si="649"/>
        <v>$H$554</v>
      </c>
      <c r="BJ560">
        <f t="shared" ca="1" si="609"/>
        <v>317.7</v>
      </c>
      <c r="BK560">
        <f>ROW()</f>
        <v>560</v>
      </c>
      <c r="BL560">
        <f t="shared" si="644"/>
        <v>0</v>
      </c>
      <c r="BM560" t="b">
        <f t="shared" si="650"/>
        <v>1</v>
      </c>
      <c r="BN560">
        <f t="shared" ca="1" si="445"/>
        <v>340</v>
      </c>
      <c r="BO560">
        <f t="shared" ca="1" si="651"/>
        <v>340</v>
      </c>
    </row>
    <row r="561" spans="1:67" x14ac:dyDescent="0.25">
      <c r="A561" t="str">
        <f t="shared" si="640"/>
        <v>20227</v>
      </c>
      <c r="B561">
        <f t="shared" si="641"/>
        <v>2022</v>
      </c>
      <c r="C561">
        <f t="shared" si="642"/>
        <v>7</v>
      </c>
      <c r="D561">
        <f t="shared" si="643"/>
        <v>556</v>
      </c>
      <c r="F561" s="64">
        <v>9264</v>
      </c>
      <c r="G561" s="2">
        <v>0.8</v>
      </c>
      <c r="K561" s="32">
        <f t="shared" si="279"/>
        <v>1.0004319654427645</v>
      </c>
      <c r="L561" s="104">
        <v>1.68</v>
      </c>
      <c r="M561" s="104">
        <v>2.13</v>
      </c>
      <c r="N561" s="104">
        <v>2.42</v>
      </c>
      <c r="P561" s="104">
        <v>-2.37</v>
      </c>
      <c r="Q561" s="104">
        <v>-1.43</v>
      </c>
      <c r="R561" s="104">
        <v>-0.88</v>
      </c>
      <c r="T561" s="104">
        <v>-2.9</v>
      </c>
      <c r="U561" s="104">
        <v>-1.53</v>
      </c>
      <c r="V561" s="104">
        <v>-0.89</v>
      </c>
      <c r="X561" s="104">
        <f t="shared" si="628"/>
        <v>-2.6349999999999998</v>
      </c>
      <c r="Y561" s="104">
        <f t="shared" si="629"/>
        <v>-1.48</v>
      </c>
      <c r="Z561" s="104">
        <f t="shared" si="630"/>
        <v>-0.88500000000000001</v>
      </c>
      <c r="AB561" s="104">
        <f t="shared" si="631"/>
        <v>4.3149999999999995</v>
      </c>
      <c r="AC561" s="104">
        <f t="shared" si="632"/>
        <v>3.61</v>
      </c>
      <c r="AD561" s="104">
        <f t="shared" si="633"/>
        <v>3.3049999999999997</v>
      </c>
      <c r="AF561" s="63">
        <f t="shared" si="634"/>
        <v>5.8149999999999993E-2</v>
      </c>
      <c r="AG561" s="63">
        <f t="shared" si="635"/>
        <v>5.1099999999999993E-2</v>
      </c>
      <c r="AH561" s="63">
        <f t="shared" si="636"/>
        <v>4.8049999999999995E-2</v>
      </c>
      <c r="AJ561" s="63">
        <f t="shared" si="637"/>
        <v>4.7212853384077658E-3</v>
      </c>
      <c r="AK561" s="63">
        <f t="shared" si="638"/>
        <v>4.1617389871715371E-3</v>
      </c>
      <c r="AL561" s="63">
        <f t="shared" si="639"/>
        <v>3.9185989340275729E-3</v>
      </c>
      <c r="AN561" s="106" t="str">
        <f t="shared" ca="1" si="617"/>
        <v/>
      </c>
      <c r="AP561" s="106" t="str">
        <f t="shared" ca="1" si="618"/>
        <v/>
      </c>
      <c r="AR561" t="str">
        <f t="shared" si="566"/>
        <v>20227</v>
      </c>
      <c r="AS561">
        <f t="shared" si="595"/>
        <v>556</v>
      </c>
      <c r="AT561">
        <f t="shared" ca="1" si="567"/>
        <v>12464</v>
      </c>
      <c r="AU561">
        <f t="shared" ca="1" si="568"/>
        <v>9264</v>
      </c>
      <c r="AV561">
        <f t="shared" ca="1" si="569"/>
        <v>0.8</v>
      </c>
      <c r="AW561">
        <f t="shared" ca="1" si="570"/>
        <v>343.9</v>
      </c>
      <c r="BC561">
        <f t="shared" si="645"/>
        <v>559</v>
      </c>
      <c r="BD561">
        <f t="shared" si="646"/>
        <v>561</v>
      </c>
      <c r="BE561">
        <f t="shared" si="647"/>
        <v>561</v>
      </c>
      <c r="BF561">
        <f t="shared" si="652"/>
        <v>560</v>
      </c>
      <c r="BG561" t="str">
        <f t="shared" si="648"/>
        <v>$H$560</v>
      </c>
      <c r="BH561">
        <f t="shared" ca="1" si="608"/>
        <v>340</v>
      </c>
      <c r="BI561" t="str">
        <f t="shared" si="649"/>
        <v>$H$554</v>
      </c>
      <c r="BJ561">
        <f t="shared" ca="1" si="609"/>
        <v>317.7</v>
      </c>
      <c r="BK561">
        <f>ROW()</f>
        <v>561</v>
      </c>
      <c r="BL561">
        <f t="shared" si="644"/>
        <v>1</v>
      </c>
      <c r="BM561" t="b">
        <f t="shared" si="650"/>
        <v>1</v>
      </c>
      <c r="BN561">
        <f t="shared" ca="1" si="445"/>
        <v>343.86597148138509</v>
      </c>
      <c r="BO561">
        <f t="shared" ca="1" si="651"/>
        <v>343.9</v>
      </c>
    </row>
    <row r="562" spans="1:67" x14ac:dyDescent="0.25">
      <c r="A562" t="str">
        <f t="shared" si="640"/>
        <v>20228</v>
      </c>
      <c r="B562">
        <f t="shared" si="641"/>
        <v>2022</v>
      </c>
      <c r="C562">
        <f t="shared" si="642"/>
        <v>8</v>
      </c>
      <c r="D562">
        <f t="shared" si="643"/>
        <v>557</v>
      </c>
      <c r="G562" s="2">
        <v>0.8</v>
      </c>
      <c r="L562" s="104">
        <v>1.47</v>
      </c>
      <c r="M562" s="104">
        <v>1.88</v>
      </c>
      <c r="N562" s="104">
        <v>2.23</v>
      </c>
      <c r="P562" s="104">
        <v>-2.4900000000000002</v>
      </c>
      <c r="Q562" s="104">
        <v>-1.74</v>
      </c>
      <c r="R562" s="104">
        <v>-1.04</v>
      </c>
      <c r="T562" s="104">
        <v>-3.06</v>
      </c>
      <c r="U562" s="104">
        <v>-1.84</v>
      </c>
      <c r="V562" s="104">
        <v>-1.06</v>
      </c>
      <c r="X562" s="104">
        <f t="shared" si="628"/>
        <v>-2.7750000000000004</v>
      </c>
      <c r="Y562" s="104">
        <f t="shared" si="629"/>
        <v>-1.79</v>
      </c>
      <c r="Z562" s="104">
        <f t="shared" si="630"/>
        <v>-1.05</v>
      </c>
      <c r="AB562" s="104">
        <f t="shared" si="631"/>
        <v>4.2450000000000001</v>
      </c>
      <c r="AC562" s="104">
        <f t="shared" si="632"/>
        <v>3.67</v>
      </c>
      <c r="AD562" s="104">
        <f t="shared" si="633"/>
        <v>3.2800000000000002</v>
      </c>
      <c r="AF562" s="63">
        <f t="shared" si="634"/>
        <v>5.7450000000000001E-2</v>
      </c>
      <c r="AG562" s="63">
        <f t="shared" si="635"/>
        <v>5.1699999999999996E-2</v>
      </c>
      <c r="AH562" s="63">
        <f t="shared" si="636"/>
        <v>4.7800000000000002E-2</v>
      </c>
      <c r="AJ562" s="63">
        <f t="shared" si="637"/>
        <v>4.6658806042449985E-3</v>
      </c>
      <c r="AK562" s="63">
        <f t="shared" si="638"/>
        <v>4.209493678221321E-3</v>
      </c>
      <c r="AL562" s="63">
        <f t="shared" si="639"/>
        <v>3.8986406707826049E-3</v>
      </c>
      <c r="AN562" s="106" t="str">
        <f t="shared" ca="1" si="617"/>
        <v/>
      </c>
      <c r="AP562" s="106" t="str">
        <f t="shared" ca="1" si="618"/>
        <v/>
      </c>
      <c r="AR562" t="str">
        <f t="shared" si="566"/>
        <v>20228</v>
      </c>
      <c r="AS562">
        <f t="shared" si="595"/>
        <v>557</v>
      </c>
      <c r="AT562">
        <f t="shared" ca="1" si="567"/>
        <v>12509</v>
      </c>
      <c r="AU562">
        <f t="shared" ca="1" si="568"/>
        <v>9268</v>
      </c>
      <c r="AV562">
        <f t="shared" ca="1" si="569"/>
        <v>0.8</v>
      </c>
      <c r="AW562">
        <f t="shared" ca="1" si="570"/>
        <v>347.8</v>
      </c>
      <c r="BC562">
        <f t="shared" si="645"/>
        <v>559</v>
      </c>
      <c r="BD562">
        <f t="shared" si="646"/>
        <v>561</v>
      </c>
      <c r="BE562">
        <f t="shared" si="647"/>
        <v>562</v>
      </c>
      <c r="BF562">
        <f t="shared" si="652"/>
        <v>560</v>
      </c>
      <c r="BG562" t="str">
        <f t="shared" si="648"/>
        <v>$H$560</v>
      </c>
      <c r="BH562">
        <f t="shared" ca="1" si="608"/>
        <v>340</v>
      </c>
      <c r="BI562" t="str">
        <f t="shared" si="649"/>
        <v>$H$554</v>
      </c>
      <c r="BJ562">
        <f t="shared" ca="1" si="609"/>
        <v>317.7</v>
      </c>
      <c r="BK562">
        <f>ROW()</f>
        <v>562</v>
      </c>
      <c r="BL562">
        <f t="shared" si="644"/>
        <v>2</v>
      </c>
      <c r="BM562" t="b">
        <f t="shared" si="650"/>
        <v>1</v>
      </c>
      <c r="BN562">
        <f t="shared" ca="1" si="445"/>
        <v>347.77590100834334</v>
      </c>
      <c r="BO562">
        <f t="shared" ca="1" si="651"/>
        <v>347.8</v>
      </c>
    </row>
    <row r="563" spans="1:67" x14ac:dyDescent="0.25">
      <c r="A563" t="str">
        <f t="shared" si="640"/>
        <v>20229</v>
      </c>
      <c r="B563">
        <f t="shared" si="641"/>
        <v>2022</v>
      </c>
      <c r="C563">
        <f t="shared" si="642"/>
        <v>9</v>
      </c>
      <c r="D563">
        <f t="shared" si="643"/>
        <v>558</v>
      </c>
      <c r="AN563" s="106" t="str">
        <f t="shared" ca="1" si="617"/>
        <v/>
      </c>
      <c r="AP563" s="106" t="str">
        <f t="shared" ca="1" si="618"/>
        <v/>
      </c>
      <c r="AR563" t="str">
        <f t="shared" si="566"/>
        <v>20229</v>
      </c>
      <c r="AS563">
        <f t="shared" si="595"/>
        <v>558</v>
      </c>
      <c r="AT563">
        <f t="shared" ca="1" si="567"/>
        <v>12555</v>
      </c>
      <c r="AU563">
        <f t="shared" ca="1" si="568"/>
        <v>9272</v>
      </c>
      <c r="AV563">
        <f t="shared" ca="1" si="569"/>
        <v>0.8</v>
      </c>
      <c r="AW563">
        <f t="shared" ca="1" si="570"/>
        <v>351.7</v>
      </c>
      <c r="BC563">
        <f t="shared" si="645"/>
        <v>559</v>
      </c>
      <c r="BD563">
        <f t="shared" si="646"/>
        <v>561</v>
      </c>
      <c r="BE563">
        <f t="shared" si="647"/>
        <v>562</v>
      </c>
      <c r="BF563">
        <f t="shared" si="652"/>
        <v>560</v>
      </c>
      <c r="BG563" t="str">
        <f t="shared" si="648"/>
        <v>$H$560</v>
      </c>
      <c r="BH563">
        <f t="shared" ca="1" si="608"/>
        <v>340</v>
      </c>
      <c r="BI563" t="str">
        <f t="shared" si="649"/>
        <v>$H$554</v>
      </c>
      <c r="BJ563">
        <f t="shared" ca="1" si="609"/>
        <v>317.7</v>
      </c>
      <c r="BK563">
        <f>ROW()</f>
        <v>563</v>
      </c>
      <c r="BL563">
        <f t="shared" si="644"/>
        <v>3</v>
      </c>
      <c r="BM563" t="b">
        <f t="shared" si="650"/>
        <v>1</v>
      </c>
      <c r="BN563">
        <f t="shared" ca="1" si="445"/>
        <v>351.73028840602348</v>
      </c>
      <c r="BO563">
        <f t="shared" ca="1" si="651"/>
        <v>351.7</v>
      </c>
    </row>
    <row r="564" spans="1:67" x14ac:dyDescent="0.25">
      <c r="A564" t="str">
        <f t="shared" si="640"/>
        <v>202210</v>
      </c>
      <c r="B564">
        <f t="shared" si="641"/>
        <v>2022</v>
      </c>
      <c r="C564">
        <f t="shared" si="642"/>
        <v>10</v>
      </c>
      <c r="D564">
        <f t="shared" si="643"/>
        <v>559</v>
      </c>
      <c r="AN564" s="106" t="str">
        <f t="shared" ca="1" si="617"/>
        <v/>
      </c>
      <c r="AP564" s="106" t="str">
        <f t="shared" ca="1" si="618"/>
        <v/>
      </c>
      <c r="AR564" t="str">
        <f t="shared" si="566"/>
        <v>202210</v>
      </c>
      <c r="AS564">
        <f t="shared" si="595"/>
        <v>559</v>
      </c>
      <c r="AT564">
        <f t="shared" ca="1" si="567"/>
        <v>12601</v>
      </c>
      <c r="AU564">
        <f t="shared" ca="1" si="568"/>
        <v>9276</v>
      </c>
      <c r="AV564">
        <f t="shared" ca="1" si="569"/>
        <v>0.8</v>
      </c>
      <c r="AW564">
        <f t="shared" ca="1" si="570"/>
        <v>355.7</v>
      </c>
      <c r="BC564">
        <f t="shared" si="645"/>
        <v>559</v>
      </c>
      <c r="BD564">
        <f t="shared" si="646"/>
        <v>561</v>
      </c>
      <c r="BE564">
        <f t="shared" si="647"/>
        <v>562</v>
      </c>
      <c r="BF564">
        <f t="shared" si="652"/>
        <v>560</v>
      </c>
      <c r="BG564" t="str">
        <f t="shared" si="648"/>
        <v>$H$560</v>
      </c>
      <c r="BH564">
        <f t="shared" ca="1" si="608"/>
        <v>340</v>
      </c>
      <c r="BI564" t="str">
        <f t="shared" si="649"/>
        <v>$H$554</v>
      </c>
      <c r="BJ564">
        <f t="shared" ca="1" si="609"/>
        <v>317.7</v>
      </c>
      <c r="BK564">
        <f>ROW()</f>
        <v>564</v>
      </c>
      <c r="BL564">
        <f t="shared" si="644"/>
        <v>4</v>
      </c>
      <c r="BM564" t="b">
        <f t="shared" si="650"/>
        <v>1</v>
      </c>
      <c r="BN564">
        <f t="shared" ca="1" si="445"/>
        <v>355.7296391828383</v>
      </c>
      <c r="BO564">
        <f t="shared" ca="1" si="651"/>
        <v>355.7</v>
      </c>
    </row>
    <row r="565" spans="1:67" x14ac:dyDescent="0.25">
      <c r="A565" t="str">
        <f t="shared" si="640"/>
        <v>202211</v>
      </c>
      <c r="B565">
        <f t="shared" si="641"/>
        <v>2022</v>
      </c>
      <c r="C565">
        <f t="shared" si="642"/>
        <v>11</v>
      </c>
      <c r="D565">
        <f t="shared" si="643"/>
        <v>560</v>
      </c>
      <c r="AN565" s="106" t="str">
        <f t="shared" ca="1" si="617"/>
        <v/>
      </c>
      <c r="AP565" s="106" t="str">
        <f t="shared" ca="1" si="618"/>
        <v/>
      </c>
      <c r="AR565" t="str">
        <f t="shared" si="566"/>
        <v>202211</v>
      </c>
      <c r="AS565">
        <f t="shared" si="595"/>
        <v>560</v>
      </c>
      <c r="AT565">
        <f t="shared" ca="1" si="567"/>
        <v>12647</v>
      </c>
      <c r="AU565">
        <f t="shared" ca="1" si="568"/>
        <v>9279</v>
      </c>
      <c r="AV565">
        <f t="shared" ca="1" si="569"/>
        <v>0.8</v>
      </c>
      <c r="AW565">
        <f t="shared" ca="1" si="570"/>
        <v>359.8</v>
      </c>
      <c r="BC565">
        <f t="shared" si="645"/>
        <v>559</v>
      </c>
      <c r="BD565">
        <f t="shared" si="646"/>
        <v>561</v>
      </c>
      <c r="BE565">
        <f t="shared" si="647"/>
        <v>562</v>
      </c>
      <c r="BF565">
        <f t="shared" si="652"/>
        <v>560</v>
      </c>
      <c r="BG565" t="str">
        <f t="shared" si="648"/>
        <v>$H$560</v>
      </c>
      <c r="BH565">
        <f t="shared" ca="1" si="608"/>
        <v>340</v>
      </c>
      <c r="BI565" t="str">
        <f t="shared" si="649"/>
        <v>$H$554</v>
      </c>
      <c r="BJ565">
        <f t="shared" ca="1" si="609"/>
        <v>317.7</v>
      </c>
      <c r="BK565">
        <f>ROW()</f>
        <v>565</v>
      </c>
      <c r="BL565">
        <f t="shared" si="644"/>
        <v>5</v>
      </c>
      <c r="BM565" t="b">
        <f t="shared" si="650"/>
        <v>1</v>
      </c>
      <c r="BN565">
        <f t="shared" ca="1" si="445"/>
        <v>359.7744645950861</v>
      </c>
      <c r="BO565">
        <f t="shared" ca="1" si="651"/>
        <v>359.8</v>
      </c>
    </row>
    <row r="566" spans="1:67" x14ac:dyDescent="0.25">
      <c r="A566" t="str">
        <f t="shared" si="640"/>
        <v>202212</v>
      </c>
      <c r="B566">
        <f t="shared" si="641"/>
        <v>2022</v>
      </c>
      <c r="C566">
        <f t="shared" si="642"/>
        <v>12</v>
      </c>
      <c r="D566">
        <f t="shared" si="643"/>
        <v>561</v>
      </c>
      <c r="AN566" s="106" t="str">
        <f t="shared" ca="1" si="617"/>
        <v/>
      </c>
      <c r="AP566" s="106" t="str">
        <f t="shared" ca="1" si="618"/>
        <v/>
      </c>
      <c r="AR566" t="str">
        <f t="shared" si="566"/>
        <v>202212</v>
      </c>
      <c r="AS566">
        <f t="shared" si="595"/>
        <v>561</v>
      </c>
      <c r="AT566">
        <f t="shared" ca="1" si="567"/>
        <v>12693</v>
      </c>
      <c r="AU566">
        <f t="shared" ca="1" si="568"/>
        <v>9283</v>
      </c>
      <c r="AV566">
        <f t="shared" ca="1" si="569"/>
        <v>0.8</v>
      </c>
      <c r="AW566">
        <f t="shared" ca="1" si="570"/>
        <v>363.9</v>
      </c>
      <c r="BC566">
        <f t="shared" si="645"/>
        <v>559</v>
      </c>
      <c r="BD566">
        <f t="shared" si="646"/>
        <v>561</v>
      </c>
      <c r="BE566">
        <f t="shared" si="647"/>
        <v>562</v>
      </c>
      <c r="BF566">
        <f t="shared" si="652"/>
        <v>560</v>
      </c>
      <c r="BG566" t="str">
        <f t="shared" si="648"/>
        <v>$H$560</v>
      </c>
      <c r="BH566">
        <f t="shared" ca="1" si="608"/>
        <v>340</v>
      </c>
      <c r="BI566" t="str">
        <f t="shared" si="649"/>
        <v>$H$554</v>
      </c>
      <c r="BJ566">
        <f t="shared" ca="1" si="609"/>
        <v>317.7</v>
      </c>
      <c r="BK566">
        <f>ROW()</f>
        <v>566</v>
      </c>
      <c r="BL566">
        <f t="shared" si="644"/>
        <v>6</v>
      </c>
      <c r="BM566" t="b">
        <f t="shared" si="650"/>
        <v>1</v>
      </c>
      <c r="BN566">
        <f t="shared" ca="1" si="445"/>
        <v>363.86528171230725</v>
      </c>
      <c r="BO566">
        <f t="shared" ca="1" si="651"/>
        <v>363.9</v>
      </c>
    </row>
    <row r="567" spans="1:67" x14ac:dyDescent="0.25">
      <c r="A567" t="str">
        <f t="shared" si="640"/>
        <v>20231</v>
      </c>
      <c r="B567">
        <f t="shared" si="641"/>
        <v>2023</v>
      </c>
      <c r="C567">
        <f t="shared" si="642"/>
        <v>1</v>
      </c>
      <c r="D567">
        <f t="shared" si="643"/>
        <v>562</v>
      </c>
      <c r="AN567" s="106" t="str">
        <f t="shared" ca="1" si="617"/>
        <v/>
      </c>
      <c r="AP567" s="106" t="str">
        <f t="shared" ca="1" si="618"/>
        <v/>
      </c>
      <c r="AR567" t="str">
        <f t="shared" si="566"/>
        <v>20231</v>
      </c>
      <c r="AS567">
        <f t="shared" si="595"/>
        <v>562</v>
      </c>
      <c r="AT567">
        <f t="shared" ca="1" si="567"/>
        <v>12740</v>
      </c>
      <c r="AU567">
        <f t="shared" ca="1" si="568"/>
        <v>9287</v>
      </c>
      <c r="AV567">
        <f t="shared" ca="1" si="569"/>
        <v>0.8</v>
      </c>
      <c r="AW567">
        <f t="shared" ca="1" si="570"/>
        <v>368</v>
      </c>
      <c r="BC567">
        <f t="shared" si="645"/>
        <v>559</v>
      </c>
      <c r="BD567">
        <f t="shared" si="646"/>
        <v>561</v>
      </c>
      <c r="BE567">
        <f t="shared" si="647"/>
        <v>562</v>
      </c>
      <c r="BF567">
        <f t="shared" si="652"/>
        <v>560</v>
      </c>
      <c r="BG567" t="str">
        <f t="shared" si="648"/>
        <v>$H$560</v>
      </c>
      <c r="BH567">
        <f t="shared" ca="1" si="608"/>
        <v>340</v>
      </c>
      <c r="BI567" t="str">
        <f t="shared" si="649"/>
        <v>$H$554</v>
      </c>
      <c r="BJ567">
        <f t="shared" ca="1" si="609"/>
        <v>317.7</v>
      </c>
      <c r="BK567">
        <f>ROW()</f>
        <v>567</v>
      </c>
      <c r="BL567">
        <f t="shared" si="644"/>
        <v>7</v>
      </c>
      <c r="BM567" t="b">
        <f t="shared" si="650"/>
        <v>1</v>
      </c>
      <c r="BN567">
        <f t="shared" ca="1" si="445"/>
        <v>368.00261348338347</v>
      </c>
      <c r="BO567">
        <f t="shared" ca="1" si="651"/>
        <v>368</v>
      </c>
    </row>
    <row r="568" spans="1:67" x14ac:dyDescent="0.25">
      <c r="A568" t="str">
        <f t="shared" si="640"/>
        <v>20232</v>
      </c>
      <c r="B568">
        <f t="shared" si="641"/>
        <v>2023</v>
      </c>
      <c r="C568">
        <f t="shared" si="642"/>
        <v>2</v>
      </c>
      <c r="D568">
        <f t="shared" si="643"/>
        <v>563</v>
      </c>
      <c r="AN568" s="106" t="str">
        <f t="shared" ca="1" si="617"/>
        <v/>
      </c>
      <c r="AP568" s="106" t="str">
        <f t="shared" ca="1" si="618"/>
        <v/>
      </c>
      <c r="AR568" t="str">
        <f t="shared" si="566"/>
        <v>20232</v>
      </c>
      <c r="AS568">
        <f t="shared" si="595"/>
        <v>563</v>
      </c>
      <c r="AT568">
        <f t="shared" ca="1" si="567"/>
        <v>12786</v>
      </c>
      <c r="AU568">
        <f t="shared" ca="1" si="568"/>
        <v>9291</v>
      </c>
      <c r="AV568">
        <f t="shared" ca="1" si="569"/>
        <v>0.8</v>
      </c>
      <c r="AW568">
        <f t="shared" ca="1" si="570"/>
        <v>372.2</v>
      </c>
      <c r="BC568">
        <f t="shared" si="645"/>
        <v>559</v>
      </c>
      <c r="BD568">
        <f t="shared" si="646"/>
        <v>561</v>
      </c>
      <c r="BE568">
        <f t="shared" si="647"/>
        <v>562</v>
      </c>
      <c r="BF568">
        <f t="shared" si="652"/>
        <v>560</v>
      </c>
      <c r="BG568" t="str">
        <f t="shared" si="648"/>
        <v>$H$560</v>
      </c>
      <c r="BH568">
        <f t="shared" ca="1" si="608"/>
        <v>340</v>
      </c>
      <c r="BI568" t="str">
        <f t="shared" si="649"/>
        <v>$H$554</v>
      </c>
      <c r="BJ568">
        <f t="shared" ca="1" si="609"/>
        <v>317.7</v>
      </c>
      <c r="BK568">
        <f>ROW()</f>
        <v>568</v>
      </c>
      <c r="BL568">
        <f t="shared" si="644"/>
        <v>8</v>
      </c>
      <c r="BM568" t="b">
        <f t="shared" si="650"/>
        <v>1</v>
      </c>
      <c r="BN568">
        <f t="shared" ca="1" si="445"/>
        <v>372.18698880338917</v>
      </c>
      <c r="BO568">
        <f t="shared" ca="1" si="651"/>
        <v>372.2</v>
      </c>
    </row>
    <row r="569" spans="1:67" x14ac:dyDescent="0.25">
      <c r="A569" t="str">
        <f t="shared" si="640"/>
        <v>20233</v>
      </c>
      <c r="B569">
        <f t="shared" si="641"/>
        <v>2023</v>
      </c>
      <c r="C569">
        <f t="shared" si="642"/>
        <v>3</v>
      </c>
      <c r="D569">
        <f t="shared" si="643"/>
        <v>564</v>
      </c>
      <c r="AN569" s="106" t="str">
        <f t="shared" ca="1" si="617"/>
        <v/>
      </c>
      <c r="AP569" s="106" t="str">
        <f t="shared" ca="1" si="618"/>
        <v/>
      </c>
      <c r="AR569" t="str">
        <f t="shared" si="566"/>
        <v>20233</v>
      </c>
      <c r="AS569">
        <f t="shared" si="595"/>
        <v>564</v>
      </c>
      <c r="AT569">
        <f t="shared" ca="1" si="567"/>
        <v>12833</v>
      </c>
      <c r="AU569">
        <f t="shared" ca="1" si="568"/>
        <v>9295</v>
      </c>
      <c r="AV569">
        <f t="shared" ca="1" si="569"/>
        <v>0.8</v>
      </c>
      <c r="AW569">
        <f t="shared" ca="1" si="570"/>
        <v>376.4</v>
      </c>
      <c r="BC569">
        <f t="shared" si="645"/>
        <v>559</v>
      </c>
      <c r="BD569">
        <f t="shared" si="646"/>
        <v>561</v>
      </c>
      <c r="BE569">
        <f t="shared" si="647"/>
        <v>562</v>
      </c>
      <c r="BF569">
        <f t="shared" si="652"/>
        <v>560</v>
      </c>
      <c r="BG569" t="str">
        <f t="shared" si="648"/>
        <v>$H$560</v>
      </c>
      <c r="BH569">
        <f t="shared" ca="1" si="608"/>
        <v>340</v>
      </c>
      <c r="BI569" t="str">
        <f t="shared" si="649"/>
        <v>$H$554</v>
      </c>
      <c r="BJ569">
        <f t="shared" ca="1" si="609"/>
        <v>317.7</v>
      </c>
      <c r="BK569">
        <f>ROW()</f>
        <v>569</v>
      </c>
      <c r="BL569">
        <f t="shared" si="644"/>
        <v>9</v>
      </c>
      <c r="BM569" t="b">
        <f t="shared" si="650"/>
        <v>1</v>
      </c>
      <c r="BN569">
        <f t="shared" ca="1" si="445"/>
        <v>376.41894258120232</v>
      </c>
      <c r="BO569">
        <f t="shared" ca="1" si="651"/>
        <v>376.4</v>
      </c>
    </row>
    <row r="570" spans="1:67" x14ac:dyDescent="0.25">
      <c r="A570" t="str">
        <f t="shared" si="640"/>
        <v>20234</v>
      </c>
      <c r="B570">
        <f t="shared" si="641"/>
        <v>2023</v>
      </c>
      <c r="C570">
        <f t="shared" si="642"/>
        <v>4</v>
      </c>
      <c r="D570">
        <f t="shared" si="643"/>
        <v>565</v>
      </c>
      <c r="AN570" s="106">
        <f t="shared" ca="1" si="617"/>
        <v>44986</v>
      </c>
      <c r="AP570" s="106" t="str">
        <f t="shared" ca="1" si="618"/>
        <v/>
      </c>
      <c r="AR570" t="str">
        <f t="shared" si="566"/>
        <v>20234</v>
      </c>
      <c r="AS570">
        <f t="shared" si="595"/>
        <v>565</v>
      </c>
      <c r="AT570">
        <f t="shared" ca="1" si="567"/>
        <v>0</v>
      </c>
      <c r="AU570">
        <f t="shared" ca="1" si="568"/>
        <v>9299</v>
      </c>
      <c r="AV570">
        <f t="shared" ca="1" si="569"/>
        <v>0.8</v>
      </c>
      <c r="AW570">
        <f t="shared" ca="1" si="570"/>
        <v>380.7</v>
      </c>
      <c r="BC570">
        <f t="shared" si="645"/>
        <v>559</v>
      </c>
      <c r="BD570">
        <f t="shared" si="646"/>
        <v>561</v>
      </c>
      <c r="BE570">
        <f t="shared" si="647"/>
        <v>562</v>
      </c>
      <c r="BF570">
        <f t="shared" si="652"/>
        <v>560</v>
      </c>
      <c r="BG570" t="str">
        <f t="shared" si="648"/>
        <v>$H$560</v>
      </c>
      <c r="BH570">
        <f t="shared" ca="1" si="608"/>
        <v>340</v>
      </c>
      <c r="BI570" t="str">
        <f t="shared" si="649"/>
        <v>$H$554</v>
      </c>
      <c r="BJ570">
        <f t="shared" ca="1" si="609"/>
        <v>317.7</v>
      </c>
      <c r="BK570">
        <f>ROW()</f>
        <v>570</v>
      </c>
      <c r="BL570">
        <f t="shared" si="644"/>
        <v>10</v>
      </c>
      <c r="BM570" t="b">
        <f t="shared" si="650"/>
        <v>1</v>
      </c>
      <c r="BN570">
        <f t="shared" ca="1" si="445"/>
        <v>380.69901580788485</v>
      </c>
      <c r="BO570">
        <f t="shared" ca="1" si="651"/>
        <v>380.7</v>
      </c>
    </row>
    <row r="571" spans="1:67" x14ac:dyDescent="0.25">
      <c r="A571" t="str">
        <f t="shared" si="640"/>
        <v>20235</v>
      </c>
      <c r="B571">
        <f t="shared" si="641"/>
        <v>2023</v>
      </c>
      <c r="C571">
        <f t="shared" si="642"/>
        <v>5</v>
      </c>
      <c r="D571">
        <f t="shared" si="643"/>
        <v>566</v>
      </c>
      <c r="AN571" s="106" t="str">
        <f t="shared" ca="1" si="617"/>
        <v/>
      </c>
      <c r="AP571" s="106" t="str">
        <f t="shared" ca="1" si="618"/>
        <v/>
      </c>
      <c r="AR571" t="str">
        <f t="shared" si="566"/>
        <v>20235</v>
      </c>
      <c r="AS571">
        <f t="shared" si="595"/>
        <v>566</v>
      </c>
      <c r="AT571">
        <f t="shared" ca="1" si="567"/>
        <v>0</v>
      </c>
      <c r="AU571">
        <f t="shared" ca="1" si="568"/>
        <v>9302</v>
      </c>
      <c r="AV571">
        <f t="shared" ca="1" si="569"/>
        <v>0.8</v>
      </c>
      <c r="AW571">
        <f t="shared" ca="1" si="570"/>
        <v>0</v>
      </c>
      <c r="BC571">
        <f t="shared" si="645"/>
        <v>559</v>
      </c>
      <c r="BD571">
        <f t="shared" si="646"/>
        <v>561</v>
      </c>
      <c r="BE571">
        <f t="shared" si="647"/>
        <v>562</v>
      </c>
      <c r="BF571">
        <f t="shared" si="652"/>
        <v>560</v>
      </c>
      <c r="BG571" t="str">
        <f t="shared" si="648"/>
        <v>$H$560</v>
      </c>
      <c r="BH571">
        <f t="shared" ca="1" si="608"/>
        <v>340</v>
      </c>
      <c r="BI571" t="str">
        <f t="shared" si="649"/>
        <v>$H$554</v>
      </c>
      <c r="BJ571">
        <f t="shared" ca="1" si="609"/>
        <v>317.7</v>
      </c>
      <c r="BK571">
        <f>ROW()</f>
        <v>571</v>
      </c>
      <c r="BL571">
        <f t="shared" si="644"/>
        <v>11</v>
      </c>
      <c r="BM571" t="b">
        <f t="shared" si="650"/>
        <v>0</v>
      </c>
      <c r="BN571">
        <f t="shared" ref="BN571:BN634" ca="1" si="653">BH571*(BH571/BJ571)^(BL571/$BJ$3)*BM571</f>
        <v>0</v>
      </c>
      <c r="BO571">
        <f t="shared" ca="1" si="651"/>
        <v>0</v>
      </c>
    </row>
    <row r="572" spans="1:67" x14ac:dyDescent="0.25">
      <c r="A572" t="str">
        <f t="shared" si="640"/>
        <v>20236</v>
      </c>
      <c r="B572">
        <f t="shared" si="641"/>
        <v>2023</v>
      </c>
      <c r="C572">
        <f t="shared" si="642"/>
        <v>6</v>
      </c>
      <c r="D572">
        <f t="shared" si="643"/>
        <v>567</v>
      </c>
      <c r="AN572" s="106" t="str">
        <f t="shared" ca="1" si="617"/>
        <v/>
      </c>
      <c r="AP572" s="106">
        <f t="shared" ca="1" si="618"/>
        <v>45047</v>
      </c>
      <c r="AR572" t="str">
        <f t="shared" si="566"/>
        <v>20236</v>
      </c>
      <c r="AS572">
        <f t="shared" si="595"/>
        <v>567</v>
      </c>
      <c r="AT572">
        <f t="shared" ca="1" si="567"/>
        <v>0</v>
      </c>
      <c r="AU572">
        <f t="shared" ca="1" si="568"/>
        <v>0</v>
      </c>
      <c r="AV572">
        <f t="shared" ca="1" si="569"/>
        <v>0.8</v>
      </c>
      <c r="AW572">
        <f t="shared" ca="1" si="570"/>
        <v>0</v>
      </c>
      <c r="BC572">
        <f t="shared" si="645"/>
        <v>559</v>
      </c>
      <c r="BD572">
        <f t="shared" si="646"/>
        <v>561</v>
      </c>
      <c r="BE572">
        <f t="shared" si="647"/>
        <v>562</v>
      </c>
      <c r="BF572">
        <f t="shared" si="652"/>
        <v>560</v>
      </c>
      <c r="BG572" t="str">
        <f t="shared" si="648"/>
        <v>$H$560</v>
      </c>
      <c r="BH572">
        <f t="shared" ca="1" si="608"/>
        <v>340</v>
      </c>
      <c r="BI572" t="str">
        <f t="shared" si="649"/>
        <v>$H$554</v>
      </c>
      <c r="BJ572">
        <f t="shared" ca="1" si="609"/>
        <v>317.7</v>
      </c>
      <c r="BK572">
        <f>ROW()</f>
        <v>572</v>
      </c>
      <c r="BL572">
        <f t="shared" si="644"/>
        <v>12</v>
      </c>
      <c r="BM572" t="b">
        <f t="shared" si="650"/>
        <v>0</v>
      </c>
      <c r="BN572">
        <f t="shared" ca="1" si="653"/>
        <v>0</v>
      </c>
      <c r="BO572">
        <f t="shared" ca="1" si="651"/>
        <v>0</v>
      </c>
    </row>
    <row r="573" spans="1:67" x14ac:dyDescent="0.25">
      <c r="A573" t="str">
        <f t="shared" si="640"/>
        <v>20237</v>
      </c>
      <c r="B573">
        <f t="shared" si="641"/>
        <v>2023</v>
      </c>
      <c r="C573">
        <f t="shared" si="642"/>
        <v>7</v>
      </c>
      <c r="D573">
        <f t="shared" si="643"/>
        <v>568</v>
      </c>
      <c r="AN573" s="106" t="str">
        <f t="shared" ca="1" si="617"/>
        <v/>
      </c>
      <c r="AP573" s="106" t="str">
        <f t="shared" ca="1" si="618"/>
        <v/>
      </c>
      <c r="AR573" t="str">
        <f t="shared" si="566"/>
        <v>20237</v>
      </c>
      <c r="AS573">
        <f t="shared" si="595"/>
        <v>568</v>
      </c>
      <c r="AT573">
        <f t="shared" ca="1" si="567"/>
        <v>0</v>
      </c>
      <c r="AU573">
        <f t="shared" ca="1" si="568"/>
        <v>0</v>
      </c>
      <c r="AV573">
        <f t="shared" ca="1" si="569"/>
        <v>0</v>
      </c>
      <c r="AW573">
        <f t="shared" ca="1" si="570"/>
        <v>0</v>
      </c>
      <c r="BC573">
        <f t="shared" si="645"/>
        <v>559</v>
      </c>
      <c r="BD573">
        <f t="shared" si="646"/>
        <v>561</v>
      </c>
      <c r="BE573">
        <f t="shared" si="647"/>
        <v>562</v>
      </c>
      <c r="BF573">
        <f t="shared" si="652"/>
        <v>560</v>
      </c>
      <c r="BG573" t="str">
        <f t="shared" si="648"/>
        <v>$H$560</v>
      </c>
      <c r="BH573">
        <f t="shared" ca="1" si="608"/>
        <v>340</v>
      </c>
      <c r="BI573" t="str">
        <f t="shared" si="649"/>
        <v>$H$554</v>
      </c>
      <c r="BJ573">
        <f t="shared" ca="1" si="609"/>
        <v>317.7</v>
      </c>
      <c r="BK573">
        <f>ROW()</f>
        <v>573</v>
      </c>
      <c r="BL573">
        <f t="shared" si="644"/>
        <v>13</v>
      </c>
      <c r="BM573" t="b">
        <f t="shared" si="650"/>
        <v>0</v>
      </c>
      <c r="BN573">
        <f t="shared" ca="1" si="653"/>
        <v>0</v>
      </c>
      <c r="BO573">
        <f t="shared" ca="1" si="651"/>
        <v>0</v>
      </c>
    </row>
    <row r="574" spans="1:67" x14ac:dyDescent="0.25">
      <c r="A574" t="str">
        <f t="shared" si="640"/>
        <v>20238</v>
      </c>
      <c r="B574">
        <f t="shared" si="641"/>
        <v>2023</v>
      </c>
      <c r="C574">
        <f t="shared" si="642"/>
        <v>8</v>
      </c>
      <c r="D574">
        <f t="shared" si="643"/>
        <v>569</v>
      </c>
      <c r="AN574" s="106" t="str">
        <f t="shared" ca="1" si="617"/>
        <v/>
      </c>
      <c r="AP574" s="106" t="str">
        <f t="shared" ca="1" si="618"/>
        <v/>
      </c>
      <c r="AR574" t="str">
        <f t="shared" si="566"/>
        <v>20238</v>
      </c>
      <c r="AS574">
        <f t="shared" si="595"/>
        <v>569</v>
      </c>
      <c r="AT574">
        <f t="shared" ca="1" si="567"/>
        <v>0</v>
      </c>
      <c r="AU574">
        <f t="shared" ca="1" si="568"/>
        <v>0</v>
      </c>
      <c r="AV574">
        <f t="shared" ca="1" si="569"/>
        <v>0</v>
      </c>
      <c r="AW574">
        <f t="shared" ca="1" si="570"/>
        <v>0</v>
      </c>
      <c r="BC574">
        <f t="shared" si="645"/>
        <v>559</v>
      </c>
      <c r="BD574">
        <f t="shared" si="646"/>
        <v>561</v>
      </c>
      <c r="BE574">
        <f t="shared" si="647"/>
        <v>562</v>
      </c>
      <c r="BF574">
        <f t="shared" si="652"/>
        <v>560</v>
      </c>
      <c r="BG574" t="str">
        <f t="shared" si="648"/>
        <v>$H$560</v>
      </c>
      <c r="BH574">
        <f t="shared" ca="1" si="608"/>
        <v>340</v>
      </c>
      <c r="BI574" t="str">
        <f t="shared" si="649"/>
        <v>$H$554</v>
      </c>
      <c r="BJ574">
        <f t="shared" ca="1" si="609"/>
        <v>317.7</v>
      </c>
      <c r="BK574">
        <f>ROW()</f>
        <v>574</v>
      </c>
      <c r="BL574">
        <f t="shared" si="644"/>
        <v>14</v>
      </c>
      <c r="BM574" t="b">
        <f t="shared" si="650"/>
        <v>0</v>
      </c>
      <c r="BN574">
        <f t="shared" ca="1" si="653"/>
        <v>0</v>
      </c>
      <c r="BO574">
        <f t="shared" ca="1" si="651"/>
        <v>0</v>
      </c>
    </row>
    <row r="575" spans="1:67" x14ac:dyDescent="0.25">
      <c r="A575" t="str">
        <f t="shared" si="640"/>
        <v>20239</v>
      </c>
      <c r="B575">
        <f t="shared" si="641"/>
        <v>2023</v>
      </c>
      <c r="C575">
        <f t="shared" si="642"/>
        <v>9</v>
      </c>
      <c r="D575">
        <f t="shared" si="643"/>
        <v>570</v>
      </c>
      <c r="AN575" s="106" t="str">
        <f t="shared" ca="1" si="617"/>
        <v/>
      </c>
      <c r="AP575" s="106" t="str">
        <f t="shared" ca="1" si="618"/>
        <v/>
      </c>
      <c r="AR575" t="str">
        <f t="shared" si="566"/>
        <v>20239</v>
      </c>
      <c r="AS575">
        <f t="shared" si="595"/>
        <v>570</v>
      </c>
      <c r="AT575">
        <f t="shared" ca="1" si="567"/>
        <v>0</v>
      </c>
      <c r="AU575">
        <f t="shared" ca="1" si="568"/>
        <v>0</v>
      </c>
      <c r="AV575">
        <f t="shared" ca="1" si="569"/>
        <v>0</v>
      </c>
      <c r="AW575">
        <f t="shared" ca="1" si="570"/>
        <v>0</v>
      </c>
      <c r="BC575">
        <f t="shared" si="645"/>
        <v>559</v>
      </c>
      <c r="BD575">
        <f t="shared" si="646"/>
        <v>561</v>
      </c>
      <c r="BE575">
        <f t="shared" si="647"/>
        <v>562</v>
      </c>
      <c r="BF575">
        <f t="shared" si="652"/>
        <v>560</v>
      </c>
      <c r="BG575" t="str">
        <f t="shared" si="648"/>
        <v>$H$560</v>
      </c>
      <c r="BH575">
        <f t="shared" ca="1" si="608"/>
        <v>340</v>
      </c>
      <c r="BI575" t="str">
        <f t="shared" si="649"/>
        <v>$H$554</v>
      </c>
      <c r="BJ575">
        <f t="shared" ca="1" si="609"/>
        <v>317.7</v>
      </c>
      <c r="BK575">
        <f>ROW()</f>
        <v>575</v>
      </c>
      <c r="BL575">
        <f t="shared" si="644"/>
        <v>15</v>
      </c>
      <c r="BM575" t="b">
        <f t="shared" si="650"/>
        <v>0</v>
      </c>
      <c r="BN575">
        <f t="shared" ca="1" si="653"/>
        <v>0</v>
      </c>
      <c r="BO575">
        <f t="shared" ca="1" si="651"/>
        <v>0</v>
      </c>
    </row>
    <row r="576" spans="1:67" x14ac:dyDescent="0.25">
      <c r="A576" t="str">
        <f t="shared" si="640"/>
        <v>202310</v>
      </c>
      <c r="B576">
        <f t="shared" si="641"/>
        <v>2023</v>
      </c>
      <c r="C576">
        <f t="shared" si="642"/>
        <v>10</v>
      </c>
      <c r="D576">
        <f t="shared" si="643"/>
        <v>571</v>
      </c>
      <c r="AN576" s="106" t="str">
        <f t="shared" ca="1" si="617"/>
        <v/>
      </c>
      <c r="AP576" s="106" t="str">
        <f t="shared" ca="1" si="618"/>
        <v/>
      </c>
      <c r="AR576" t="str">
        <f t="shared" si="566"/>
        <v>202310</v>
      </c>
      <c r="AS576">
        <f t="shared" si="595"/>
        <v>571</v>
      </c>
      <c r="AT576">
        <f t="shared" ca="1" si="567"/>
        <v>0</v>
      </c>
      <c r="AU576">
        <f t="shared" ca="1" si="568"/>
        <v>0</v>
      </c>
      <c r="AV576">
        <f t="shared" ca="1" si="569"/>
        <v>0</v>
      </c>
      <c r="AW576">
        <f t="shared" ca="1" si="570"/>
        <v>0</v>
      </c>
      <c r="BC576">
        <f t="shared" si="645"/>
        <v>559</v>
      </c>
      <c r="BD576">
        <f t="shared" si="646"/>
        <v>561</v>
      </c>
      <c r="BE576">
        <f t="shared" si="647"/>
        <v>562</v>
      </c>
      <c r="BF576">
        <f t="shared" si="652"/>
        <v>560</v>
      </c>
      <c r="BG576" t="str">
        <f t="shared" si="648"/>
        <v>$H$560</v>
      </c>
      <c r="BH576">
        <f t="shared" ca="1" si="608"/>
        <v>340</v>
      </c>
      <c r="BI576" t="str">
        <f t="shared" si="649"/>
        <v>$H$554</v>
      </c>
      <c r="BJ576">
        <f t="shared" ca="1" si="609"/>
        <v>317.7</v>
      </c>
      <c r="BK576">
        <f>ROW()</f>
        <v>576</v>
      </c>
      <c r="BL576">
        <f t="shared" si="644"/>
        <v>16</v>
      </c>
      <c r="BM576" t="b">
        <f t="shared" si="650"/>
        <v>0</v>
      </c>
      <c r="BN576">
        <f t="shared" ca="1" si="653"/>
        <v>0</v>
      </c>
      <c r="BO576">
        <f t="shared" ca="1" si="651"/>
        <v>0</v>
      </c>
    </row>
    <row r="577" spans="1:67" x14ac:dyDescent="0.25">
      <c r="A577" t="str">
        <f t="shared" si="640"/>
        <v>202311</v>
      </c>
      <c r="B577">
        <f t="shared" si="641"/>
        <v>2023</v>
      </c>
      <c r="C577">
        <f t="shared" si="642"/>
        <v>11</v>
      </c>
      <c r="D577">
        <f t="shared" si="643"/>
        <v>572</v>
      </c>
      <c r="AN577" s="106" t="str">
        <f t="shared" ca="1" si="617"/>
        <v/>
      </c>
      <c r="AP577" s="106" t="str">
        <f t="shared" ca="1" si="618"/>
        <v/>
      </c>
      <c r="AR577" t="str">
        <f t="shared" si="566"/>
        <v>202311</v>
      </c>
      <c r="AS577">
        <f t="shared" si="595"/>
        <v>572</v>
      </c>
      <c r="AT577">
        <f t="shared" ca="1" si="567"/>
        <v>0</v>
      </c>
      <c r="AU577">
        <f t="shared" ca="1" si="568"/>
        <v>0</v>
      </c>
      <c r="AV577">
        <f t="shared" ca="1" si="569"/>
        <v>0</v>
      </c>
      <c r="AW577">
        <f t="shared" ca="1" si="570"/>
        <v>0</v>
      </c>
      <c r="BC577">
        <f t="shared" si="645"/>
        <v>559</v>
      </c>
      <c r="BD577">
        <f t="shared" si="646"/>
        <v>561</v>
      </c>
      <c r="BE577">
        <f t="shared" si="647"/>
        <v>562</v>
      </c>
      <c r="BF577">
        <f t="shared" si="652"/>
        <v>560</v>
      </c>
      <c r="BG577" t="str">
        <f t="shared" si="648"/>
        <v>$H$560</v>
      </c>
      <c r="BH577">
        <f t="shared" ca="1" si="608"/>
        <v>340</v>
      </c>
      <c r="BI577" t="str">
        <f t="shared" si="649"/>
        <v>$H$554</v>
      </c>
      <c r="BJ577">
        <f t="shared" ca="1" si="609"/>
        <v>317.7</v>
      </c>
      <c r="BK577">
        <f>ROW()</f>
        <v>577</v>
      </c>
      <c r="BL577">
        <f t="shared" si="644"/>
        <v>17</v>
      </c>
      <c r="BM577" t="b">
        <f t="shared" si="650"/>
        <v>0</v>
      </c>
      <c r="BN577">
        <f t="shared" ca="1" si="653"/>
        <v>0</v>
      </c>
      <c r="BO577">
        <f t="shared" ca="1" si="651"/>
        <v>0</v>
      </c>
    </row>
    <row r="578" spans="1:67" x14ac:dyDescent="0.25">
      <c r="A578" t="str">
        <f t="shared" si="640"/>
        <v>202312</v>
      </c>
      <c r="B578">
        <f t="shared" si="641"/>
        <v>2023</v>
      </c>
      <c r="C578">
        <f t="shared" si="642"/>
        <v>12</v>
      </c>
      <c r="D578">
        <f t="shared" si="643"/>
        <v>573</v>
      </c>
      <c r="AN578" s="106" t="str">
        <f t="shared" ca="1" si="617"/>
        <v/>
      </c>
      <c r="AP578" s="106" t="str">
        <f t="shared" ca="1" si="618"/>
        <v/>
      </c>
      <c r="AR578" t="str">
        <f t="shared" si="566"/>
        <v>202312</v>
      </c>
      <c r="AS578">
        <f t="shared" si="595"/>
        <v>573</v>
      </c>
      <c r="AT578">
        <f t="shared" ca="1" si="567"/>
        <v>0</v>
      </c>
      <c r="AU578">
        <f t="shared" ca="1" si="568"/>
        <v>0</v>
      </c>
      <c r="AV578">
        <f t="shared" ca="1" si="569"/>
        <v>0</v>
      </c>
      <c r="AW578">
        <f t="shared" ca="1" si="570"/>
        <v>0</v>
      </c>
      <c r="BC578">
        <f t="shared" si="645"/>
        <v>559</v>
      </c>
      <c r="BD578">
        <f t="shared" si="646"/>
        <v>561</v>
      </c>
      <c r="BE578">
        <f t="shared" si="647"/>
        <v>562</v>
      </c>
      <c r="BF578">
        <f t="shared" si="652"/>
        <v>560</v>
      </c>
      <c r="BG578" t="str">
        <f t="shared" si="648"/>
        <v>$H$560</v>
      </c>
      <c r="BH578">
        <f t="shared" ca="1" si="608"/>
        <v>340</v>
      </c>
      <c r="BI578" t="str">
        <f t="shared" si="649"/>
        <v>$H$554</v>
      </c>
      <c r="BJ578">
        <f t="shared" ca="1" si="609"/>
        <v>317.7</v>
      </c>
      <c r="BK578">
        <f>ROW()</f>
        <v>578</v>
      </c>
      <c r="BL578">
        <f t="shared" si="644"/>
        <v>18</v>
      </c>
      <c r="BM578" t="b">
        <f t="shared" si="650"/>
        <v>0</v>
      </c>
      <c r="BN578">
        <f t="shared" ca="1" si="653"/>
        <v>0</v>
      </c>
      <c r="BO578">
        <f t="shared" ca="1" si="651"/>
        <v>0</v>
      </c>
    </row>
    <row r="579" spans="1:67" x14ac:dyDescent="0.25">
      <c r="A579" t="str">
        <f t="shared" si="640"/>
        <v>20241</v>
      </c>
      <c r="B579">
        <f t="shared" si="641"/>
        <v>2024</v>
      </c>
      <c r="C579">
        <f t="shared" si="642"/>
        <v>1</v>
      </c>
      <c r="D579">
        <f t="shared" si="643"/>
        <v>574</v>
      </c>
      <c r="AN579" s="106" t="str">
        <f t="shared" ca="1" si="617"/>
        <v/>
      </c>
      <c r="AP579" s="106" t="str">
        <f t="shared" ca="1" si="618"/>
        <v/>
      </c>
      <c r="AR579" t="str">
        <f t="shared" si="566"/>
        <v>20241</v>
      </c>
      <c r="AS579">
        <f t="shared" si="595"/>
        <v>574</v>
      </c>
      <c r="AT579">
        <f t="shared" ca="1" si="567"/>
        <v>0</v>
      </c>
      <c r="AU579">
        <f t="shared" ca="1" si="568"/>
        <v>0</v>
      </c>
      <c r="AV579">
        <f t="shared" ca="1" si="569"/>
        <v>0</v>
      </c>
      <c r="AW579">
        <f t="shared" ca="1" si="570"/>
        <v>0</v>
      </c>
      <c r="BC579">
        <f t="shared" si="645"/>
        <v>559</v>
      </c>
      <c r="BD579">
        <f t="shared" si="646"/>
        <v>561</v>
      </c>
      <c r="BE579">
        <f t="shared" si="647"/>
        <v>562</v>
      </c>
      <c r="BF579">
        <f t="shared" si="652"/>
        <v>560</v>
      </c>
      <c r="BG579" t="str">
        <f t="shared" si="648"/>
        <v>$H$560</v>
      </c>
      <c r="BH579">
        <f t="shared" ca="1" si="608"/>
        <v>340</v>
      </c>
      <c r="BI579" t="str">
        <f t="shared" si="649"/>
        <v>$H$554</v>
      </c>
      <c r="BJ579">
        <f t="shared" ca="1" si="609"/>
        <v>317.7</v>
      </c>
      <c r="BK579">
        <f>ROW()</f>
        <v>579</v>
      </c>
      <c r="BL579">
        <f t="shared" si="644"/>
        <v>19</v>
      </c>
      <c r="BM579" t="b">
        <f t="shared" si="650"/>
        <v>0</v>
      </c>
      <c r="BN579">
        <f t="shared" ca="1" si="653"/>
        <v>0</v>
      </c>
      <c r="BO579">
        <f t="shared" ca="1" si="651"/>
        <v>0</v>
      </c>
    </row>
    <row r="580" spans="1:67" x14ac:dyDescent="0.25">
      <c r="A580" t="str">
        <f t="shared" si="640"/>
        <v>20242</v>
      </c>
      <c r="B580">
        <f t="shared" si="641"/>
        <v>2024</v>
      </c>
      <c r="C580">
        <f t="shared" si="642"/>
        <v>2</v>
      </c>
      <c r="D580">
        <f t="shared" si="643"/>
        <v>575</v>
      </c>
      <c r="AN580" s="106" t="str">
        <f t="shared" ca="1" si="617"/>
        <v/>
      </c>
      <c r="AP580" s="106" t="str">
        <f t="shared" ca="1" si="618"/>
        <v/>
      </c>
      <c r="AR580" t="str">
        <f t="shared" si="566"/>
        <v>20242</v>
      </c>
      <c r="AS580">
        <f t="shared" si="595"/>
        <v>575</v>
      </c>
      <c r="AT580">
        <f t="shared" ca="1" si="567"/>
        <v>0</v>
      </c>
      <c r="AU580">
        <f t="shared" ca="1" si="568"/>
        <v>0</v>
      </c>
      <c r="AV580">
        <f t="shared" ca="1" si="569"/>
        <v>0</v>
      </c>
      <c r="AW580">
        <f t="shared" ca="1" si="570"/>
        <v>0</v>
      </c>
      <c r="BC580">
        <f t="shared" si="645"/>
        <v>559</v>
      </c>
      <c r="BD580">
        <f t="shared" si="646"/>
        <v>561</v>
      </c>
      <c r="BE580">
        <f t="shared" si="647"/>
        <v>562</v>
      </c>
      <c r="BF580">
        <f t="shared" si="652"/>
        <v>560</v>
      </c>
      <c r="BG580" t="str">
        <f t="shared" si="648"/>
        <v>$H$560</v>
      </c>
      <c r="BH580">
        <f t="shared" ca="1" si="608"/>
        <v>340</v>
      </c>
      <c r="BI580" t="str">
        <f t="shared" si="649"/>
        <v>$H$554</v>
      </c>
      <c r="BJ580">
        <f t="shared" ca="1" si="609"/>
        <v>317.7</v>
      </c>
      <c r="BK580">
        <f>ROW()</f>
        <v>580</v>
      </c>
      <c r="BL580">
        <f t="shared" si="644"/>
        <v>20</v>
      </c>
      <c r="BM580" t="b">
        <f t="shared" si="650"/>
        <v>0</v>
      </c>
      <c r="BN580">
        <f t="shared" ca="1" si="653"/>
        <v>0</v>
      </c>
      <c r="BO580">
        <f t="shared" ca="1" si="651"/>
        <v>0</v>
      </c>
    </row>
    <row r="581" spans="1:67" x14ac:dyDescent="0.25">
      <c r="A581" t="str">
        <f t="shared" si="640"/>
        <v>20243</v>
      </c>
      <c r="B581">
        <f t="shared" si="641"/>
        <v>2024</v>
      </c>
      <c r="C581">
        <f t="shared" si="642"/>
        <v>3</v>
      </c>
      <c r="D581">
        <f t="shared" si="643"/>
        <v>576</v>
      </c>
      <c r="AN581" s="106" t="str">
        <f t="shared" ca="1" si="617"/>
        <v/>
      </c>
      <c r="AP581" s="106" t="str">
        <f t="shared" ca="1" si="618"/>
        <v/>
      </c>
      <c r="AR581" t="str">
        <f t="shared" si="566"/>
        <v>20243</v>
      </c>
      <c r="AS581">
        <f t="shared" si="595"/>
        <v>576</v>
      </c>
      <c r="AT581">
        <f t="shared" ca="1" si="567"/>
        <v>0</v>
      </c>
      <c r="AU581">
        <f t="shared" ca="1" si="568"/>
        <v>0</v>
      </c>
      <c r="AV581">
        <f t="shared" ca="1" si="569"/>
        <v>0</v>
      </c>
      <c r="AW581">
        <f t="shared" ca="1" si="570"/>
        <v>0</v>
      </c>
      <c r="BC581">
        <f t="shared" si="645"/>
        <v>559</v>
      </c>
      <c r="BD581">
        <f t="shared" si="646"/>
        <v>561</v>
      </c>
      <c r="BE581">
        <f t="shared" si="647"/>
        <v>562</v>
      </c>
      <c r="BF581">
        <f t="shared" si="652"/>
        <v>560</v>
      </c>
      <c r="BG581" t="str">
        <f t="shared" si="648"/>
        <v>$H$560</v>
      </c>
      <c r="BH581">
        <f t="shared" ca="1" si="608"/>
        <v>340</v>
      </c>
      <c r="BI581" t="str">
        <f t="shared" si="649"/>
        <v>$H$554</v>
      </c>
      <c r="BJ581">
        <f t="shared" ca="1" si="609"/>
        <v>317.7</v>
      </c>
      <c r="BK581">
        <f>ROW()</f>
        <v>581</v>
      </c>
      <c r="BL581">
        <f t="shared" si="644"/>
        <v>21</v>
      </c>
      <c r="BM581" t="b">
        <f t="shared" si="650"/>
        <v>0</v>
      </c>
      <c r="BN581">
        <f t="shared" ca="1" si="653"/>
        <v>0</v>
      </c>
      <c r="BO581">
        <f t="shared" ca="1" si="651"/>
        <v>0</v>
      </c>
    </row>
    <row r="582" spans="1:67" x14ac:dyDescent="0.25">
      <c r="A582" t="str">
        <f t="shared" si="640"/>
        <v>20244</v>
      </c>
      <c r="B582">
        <f t="shared" si="641"/>
        <v>2024</v>
      </c>
      <c r="C582">
        <f t="shared" si="642"/>
        <v>4</v>
      </c>
      <c r="D582">
        <f t="shared" si="643"/>
        <v>577</v>
      </c>
      <c r="AN582" s="106" t="str">
        <f t="shared" ca="1" si="617"/>
        <v/>
      </c>
      <c r="AP582" s="106" t="str">
        <f t="shared" ca="1" si="618"/>
        <v/>
      </c>
      <c r="AR582" t="str">
        <f t="shared" si="566"/>
        <v>20244</v>
      </c>
      <c r="AS582">
        <f t="shared" si="595"/>
        <v>577</v>
      </c>
      <c r="AT582">
        <f t="shared" ca="1" si="567"/>
        <v>0</v>
      </c>
      <c r="AU582">
        <f t="shared" ca="1" si="568"/>
        <v>0</v>
      </c>
      <c r="AV582">
        <f t="shared" ca="1" si="569"/>
        <v>0</v>
      </c>
      <c r="AW582">
        <f t="shared" ca="1" si="570"/>
        <v>0</v>
      </c>
      <c r="BC582">
        <f t="shared" si="645"/>
        <v>559</v>
      </c>
      <c r="BD582">
        <f t="shared" si="646"/>
        <v>561</v>
      </c>
      <c r="BE582">
        <f t="shared" si="647"/>
        <v>562</v>
      </c>
      <c r="BF582">
        <f t="shared" si="652"/>
        <v>560</v>
      </c>
      <c r="BG582" t="str">
        <f t="shared" si="648"/>
        <v>$H$560</v>
      </c>
      <c r="BH582">
        <f t="shared" ca="1" si="608"/>
        <v>340</v>
      </c>
      <c r="BI582" t="str">
        <f t="shared" si="649"/>
        <v>$H$554</v>
      </c>
      <c r="BJ582">
        <f t="shared" ca="1" si="609"/>
        <v>317.7</v>
      </c>
      <c r="BK582">
        <f>ROW()</f>
        <v>582</v>
      </c>
      <c r="BL582">
        <f t="shared" si="644"/>
        <v>22</v>
      </c>
      <c r="BM582" t="b">
        <f t="shared" si="650"/>
        <v>0</v>
      </c>
      <c r="BN582">
        <f t="shared" ca="1" si="653"/>
        <v>0</v>
      </c>
      <c r="BO582">
        <f t="shared" ca="1" si="651"/>
        <v>0</v>
      </c>
    </row>
    <row r="583" spans="1:67" x14ac:dyDescent="0.25">
      <c r="A583" t="str">
        <f t="shared" si="640"/>
        <v>20245</v>
      </c>
      <c r="B583">
        <f t="shared" si="641"/>
        <v>2024</v>
      </c>
      <c r="C583">
        <f t="shared" si="642"/>
        <v>5</v>
      </c>
      <c r="D583">
        <f t="shared" si="643"/>
        <v>578</v>
      </c>
      <c r="AN583" s="106" t="str">
        <f t="shared" ca="1" si="617"/>
        <v/>
      </c>
      <c r="AP583" s="106" t="str">
        <f t="shared" ca="1" si="618"/>
        <v/>
      </c>
      <c r="AR583" t="str">
        <f t="shared" ref="AR583:AR646" si="654">A583</f>
        <v>20245</v>
      </c>
      <c r="AS583">
        <f t="shared" si="595"/>
        <v>578</v>
      </c>
      <c r="AT583">
        <f t="shared" ref="AT583:AT646" ca="1" si="655">ROUND(IF(ROW()&lt;BC$2,E583,INDIRECT(ADDRESS(BC$2,E$3))*(INDIRECT(ADDRESS(BC$2,E$3))/INDIRECT(ADDRESS(BC583-$BJ$3,E$3)))^((ROW()-BC583)/$BJ$3)*((ROW()-BC583-1)&lt;$BM$3)),0)</f>
        <v>0</v>
      </c>
      <c r="AU583">
        <f t="shared" ref="AU583:AU646" ca="1" si="656">ROUND(IF(ROW()&lt;BD$2,F583,INDIRECT(ADDRESS(BD$2,F$3))*(INDIRECT(ADDRESS(BD$2,F$3))/INDIRECT(ADDRESS(BD583-$BJ$3,F$3)))^((ROW()-BD583)/$BJ$3)*((ROW()-BD583-1)&lt;$BM$3)),0)</f>
        <v>0</v>
      </c>
      <c r="AV583">
        <f t="shared" ref="AV583:AV646" ca="1" si="657">MIN(1,ROUND(IF(ROW()&lt;BE$2,G583,INDIRECT(ADDRESS(BE$2,G$3))*(INDIRECT(ADDRESS(BE$2,G$3))/INDIRECT(ADDRESS(BE583-$BJ$3,G$3)))^((ROW()-BE583)/$BJ$3)*((ROW()-BE583-1)&lt;$BM$3)),2))</f>
        <v>0</v>
      </c>
      <c r="AW583">
        <f t="shared" ref="AW583:AW646" ca="1" si="658">ROUND(IF(ROW()&lt;BF$2,H583,INDIRECT(ADDRESS(BF$2,H$3))*(INDIRECT(ADDRESS(BF$2,H$3))/INDIRECT(ADDRESS(BF583-$BJ$3,H$3)))^((ROW()-BF583)/$BJ$3)*((ROW()-BF583-1)&lt;$BM$3)),1)</f>
        <v>0</v>
      </c>
      <c r="BC583">
        <f t="shared" si="645"/>
        <v>559</v>
      </c>
      <c r="BD583">
        <f t="shared" si="646"/>
        <v>561</v>
      </c>
      <c r="BE583">
        <f t="shared" si="647"/>
        <v>562</v>
      </c>
      <c r="BF583">
        <f t="shared" si="652"/>
        <v>560</v>
      </c>
      <c r="BG583" t="str">
        <f t="shared" si="648"/>
        <v>$H$560</v>
      </c>
      <c r="BH583">
        <f t="shared" ca="1" si="608"/>
        <v>340</v>
      </c>
      <c r="BI583" t="str">
        <f t="shared" si="649"/>
        <v>$H$554</v>
      </c>
      <c r="BJ583">
        <f t="shared" ca="1" si="609"/>
        <v>317.7</v>
      </c>
      <c r="BK583">
        <f>ROW()</f>
        <v>583</v>
      </c>
      <c r="BL583">
        <f t="shared" si="644"/>
        <v>23</v>
      </c>
      <c r="BM583" t="b">
        <f t="shared" si="650"/>
        <v>0</v>
      </c>
      <c r="BN583">
        <f t="shared" ca="1" si="653"/>
        <v>0</v>
      </c>
      <c r="BO583">
        <f t="shared" ca="1" si="651"/>
        <v>0</v>
      </c>
    </row>
    <row r="584" spans="1:67" x14ac:dyDescent="0.25">
      <c r="A584" t="str">
        <f t="shared" si="640"/>
        <v>20246</v>
      </c>
      <c r="B584">
        <f t="shared" si="641"/>
        <v>2024</v>
      </c>
      <c r="C584">
        <f t="shared" si="642"/>
        <v>6</v>
      </c>
      <c r="D584">
        <f t="shared" si="643"/>
        <v>579</v>
      </c>
      <c r="AN584" s="106" t="str">
        <f t="shared" ca="1" si="617"/>
        <v/>
      </c>
      <c r="AP584" s="106" t="str">
        <f t="shared" ca="1" si="618"/>
        <v/>
      </c>
      <c r="AR584" t="str">
        <f t="shared" si="654"/>
        <v>20246</v>
      </c>
      <c r="AS584">
        <f t="shared" si="595"/>
        <v>579</v>
      </c>
      <c r="AT584">
        <f t="shared" ca="1" si="655"/>
        <v>0</v>
      </c>
      <c r="AU584">
        <f t="shared" ca="1" si="656"/>
        <v>0</v>
      </c>
      <c r="AV584">
        <f t="shared" ca="1" si="657"/>
        <v>0</v>
      </c>
      <c r="AW584">
        <f t="shared" ca="1" si="658"/>
        <v>0</v>
      </c>
      <c r="BC584">
        <f t="shared" si="645"/>
        <v>559</v>
      </c>
      <c r="BD584">
        <f t="shared" si="646"/>
        <v>561</v>
      </c>
      <c r="BE584">
        <f t="shared" si="647"/>
        <v>562</v>
      </c>
      <c r="BF584">
        <f t="shared" si="652"/>
        <v>560</v>
      </c>
      <c r="BG584" t="str">
        <f t="shared" si="648"/>
        <v>$H$560</v>
      </c>
      <c r="BH584">
        <f t="shared" ca="1" si="608"/>
        <v>340</v>
      </c>
      <c r="BI584" t="str">
        <f t="shared" si="649"/>
        <v>$H$554</v>
      </c>
      <c r="BJ584">
        <f t="shared" ca="1" si="609"/>
        <v>317.7</v>
      </c>
      <c r="BK584">
        <f>ROW()</f>
        <v>584</v>
      </c>
      <c r="BL584">
        <f t="shared" si="644"/>
        <v>24</v>
      </c>
      <c r="BM584" t="b">
        <f t="shared" si="650"/>
        <v>0</v>
      </c>
      <c r="BN584">
        <f t="shared" ca="1" si="653"/>
        <v>0</v>
      </c>
      <c r="BO584">
        <f t="shared" ca="1" si="651"/>
        <v>0</v>
      </c>
    </row>
    <row r="585" spans="1:67" x14ac:dyDescent="0.25">
      <c r="A585" t="str">
        <f t="shared" si="640"/>
        <v>20247</v>
      </c>
      <c r="B585">
        <f t="shared" si="641"/>
        <v>2024</v>
      </c>
      <c r="C585">
        <f t="shared" si="642"/>
        <v>7</v>
      </c>
      <c r="D585">
        <f t="shared" si="643"/>
        <v>580</v>
      </c>
      <c r="AN585" s="106" t="str">
        <f t="shared" ca="1" si="617"/>
        <v/>
      </c>
      <c r="AP585" s="106" t="str">
        <f t="shared" ca="1" si="618"/>
        <v/>
      </c>
      <c r="AR585" t="str">
        <f t="shared" si="654"/>
        <v>20247</v>
      </c>
      <c r="AS585">
        <f t="shared" si="595"/>
        <v>580</v>
      </c>
      <c r="AT585">
        <f t="shared" ca="1" si="655"/>
        <v>0</v>
      </c>
      <c r="AU585">
        <f t="shared" ca="1" si="656"/>
        <v>0</v>
      </c>
      <c r="AV585">
        <f t="shared" ca="1" si="657"/>
        <v>0</v>
      </c>
      <c r="AW585">
        <f t="shared" ca="1" si="658"/>
        <v>0</v>
      </c>
      <c r="BC585">
        <f t="shared" si="645"/>
        <v>559</v>
      </c>
      <c r="BD585">
        <f t="shared" si="646"/>
        <v>561</v>
      </c>
      <c r="BE585">
        <f t="shared" si="647"/>
        <v>562</v>
      </c>
      <c r="BF585">
        <f t="shared" si="652"/>
        <v>560</v>
      </c>
      <c r="BG585" t="str">
        <f t="shared" si="648"/>
        <v>$H$560</v>
      </c>
      <c r="BH585">
        <f t="shared" ca="1" si="608"/>
        <v>340</v>
      </c>
      <c r="BI585" t="str">
        <f t="shared" si="649"/>
        <v>$H$554</v>
      </c>
      <c r="BJ585">
        <f t="shared" ca="1" si="609"/>
        <v>317.7</v>
      </c>
      <c r="BK585">
        <f>ROW()</f>
        <v>585</v>
      </c>
      <c r="BL585">
        <f t="shared" si="644"/>
        <v>25</v>
      </c>
      <c r="BM585" t="b">
        <f t="shared" si="650"/>
        <v>0</v>
      </c>
      <c r="BN585">
        <f t="shared" ca="1" si="653"/>
        <v>0</v>
      </c>
      <c r="BO585">
        <f t="shared" ca="1" si="651"/>
        <v>0</v>
      </c>
    </row>
    <row r="586" spans="1:67" x14ac:dyDescent="0.25">
      <c r="A586" t="str">
        <f t="shared" si="640"/>
        <v>20248</v>
      </c>
      <c r="B586">
        <f t="shared" si="641"/>
        <v>2024</v>
      </c>
      <c r="C586">
        <f t="shared" si="642"/>
        <v>8</v>
      </c>
      <c r="D586">
        <f t="shared" si="643"/>
        <v>581</v>
      </c>
      <c r="AN586" s="106" t="str">
        <f t="shared" ca="1" si="617"/>
        <v/>
      </c>
      <c r="AP586" s="106" t="str">
        <f t="shared" ca="1" si="618"/>
        <v/>
      </c>
      <c r="AR586" t="str">
        <f t="shared" si="654"/>
        <v>20248</v>
      </c>
      <c r="AS586">
        <f t="shared" si="595"/>
        <v>581</v>
      </c>
      <c r="AT586">
        <f t="shared" ca="1" si="655"/>
        <v>0</v>
      </c>
      <c r="AU586">
        <f t="shared" ca="1" si="656"/>
        <v>0</v>
      </c>
      <c r="AV586">
        <f t="shared" ca="1" si="657"/>
        <v>0</v>
      </c>
      <c r="AW586">
        <f t="shared" ca="1" si="658"/>
        <v>0</v>
      </c>
      <c r="BC586">
        <f t="shared" si="645"/>
        <v>559</v>
      </c>
      <c r="BD586">
        <f t="shared" si="646"/>
        <v>561</v>
      </c>
      <c r="BE586">
        <f t="shared" si="647"/>
        <v>562</v>
      </c>
      <c r="BF586">
        <f t="shared" si="652"/>
        <v>560</v>
      </c>
      <c r="BG586" t="str">
        <f t="shared" si="648"/>
        <v>$H$560</v>
      </c>
      <c r="BH586">
        <f t="shared" ca="1" si="608"/>
        <v>340</v>
      </c>
      <c r="BI586" t="str">
        <f t="shared" si="649"/>
        <v>$H$554</v>
      </c>
      <c r="BJ586">
        <f t="shared" ca="1" si="609"/>
        <v>317.7</v>
      </c>
      <c r="BK586">
        <f>ROW()</f>
        <v>586</v>
      </c>
      <c r="BL586">
        <f t="shared" si="644"/>
        <v>26</v>
      </c>
      <c r="BM586" t="b">
        <f t="shared" si="650"/>
        <v>0</v>
      </c>
      <c r="BN586">
        <f t="shared" ca="1" si="653"/>
        <v>0</v>
      </c>
      <c r="BO586">
        <f t="shared" ca="1" si="651"/>
        <v>0</v>
      </c>
    </row>
    <row r="587" spans="1:67" x14ac:dyDescent="0.25">
      <c r="A587" t="str">
        <f t="shared" si="640"/>
        <v>20249</v>
      </c>
      <c r="B587">
        <f t="shared" si="641"/>
        <v>2024</v>
      </c>
      <c r="C587">
        <f t="shared" si="642"/>
        <v>9</v>
      </c>
      <c r="D587">
        <f t="shared" si="643"/>
        <v>582</v>
      </c>
      <c r="AN587" s="106" t="str">
        <f t="shared" ca="1" si="617"/>
        <v/>
      </c>
      <c r="AP587" s="106" t="str">
        <f t="shared" ca="1" si="618"/>
        <v/>
      </c>
      <c r="AR587" t="str">
        <f t="shared" si="654"/>
        <v>20249</v>
      </c>
      <c r="AS587">
        <f t="shared" si="595"/>
        <v>582</v>
      </c>
      <c r="AT587">
        <f t="shared" ca="1" si="655"/>
        <v>0</v>
      </c>
      <c r="AU587">
        <f t="shared" ca="1" si="656"/>
        <v>0</v>
      </c>
      <c r="AV587">
        <f t="shared" ca="1" si="657"/>
        <v>0</v>
      </c>
      <c r="AW587">
        <f t="shared" ca="1" si="658"/>
        <v>0</v>
      </c>
      <c r="BC587">
        <f t="shared" si="645"/>
        <v>559</v>
      </c>
      <c r="BD587">
        <f t="shared" si="646"/>
        <v>561</v>
      </c>
      <c r="BE587">
        <f t="shared" si="647"/>
        <v>562</v>
      </c>
      <c r="BF587">
        <f t="shared" si="652"/>
        <v>560</v>
      </c>
      <c r="BG587" t="str">
        <f t="shared" si="648"/>
        <v>$H$560</v>
      </c>
      <c r="BH587">
        <f t="shared" ca="1" si="608"/>
        <v>340</v>
      </c>
      <c r="BI587" t="str">
        <f t="shared" si="649"/>
        <v>$H$554</v>
      </c>
      <c r="BJ587">
        <f t="shared" ca="1" si="609"/>
        <v>317.7</v>
      </c>
      <c r="BK587">
        <f>ROW()</f>
        <v>587</v>
      </c>
      <c r="BL587">
        <f t="shared" si="644"/>
        <v>27</v>
      </c>
      <c r="BM587" t="b">
        <f t="shared" si="650"/>
        <v>0</v>
      </c>
      <c r="BN587">
        <f t="shared" ca="1" si="653"/>
        <v>0</v>
      </c>
      <c r="BO587">
        <f t="shared" ca="1" si="651"/>
        <v>0</v>
      </c>
    </row>
    <row r="588" spans="1:67" x14ac:dyDescent="0.25">
      <c r="A588" t="str">
        <f t="shared" si="640"/>
        <v>202410</v>
      </c>
      <c r="B588">
        <f t="shared" si="641"/>
        <v>2024</v>
      </c>
      <c r="C588">
        <f t="shared" si="642"/>
        <v>10</v>
      </c>
      <c r="D588">
        <f t="shared" si="643"/>
        <v>583</v>
      </c>
      <c r="AN588" s="106" t="str">
        <f t="shared" ca="1" si="617"/>
        <v/>
      </c>
      <c r="AP588" s="106" t="str">
        <f t="shared" ca="1" si="618"/>
        <v/>
      </c>
      <c r="AR588" t="str">
        <f t="shared" si="654"/>
        <v>202410</v>
      </c>
      <c r="AS588">
        <f t="shared" si="595"/>
        <v>583</v>
      </c>
      <c r="AT588">
        <f t="shared" ca="1" si="655"/>
        <v>0</v>
      </c>
      <c r="AU588">
        <f t="shared" ca="1" si="656"/>
        <v>0</v>
      </c>
      <c r="AV588">
        <f t="shared" ca="1" si="657"/>
        <v>0</v>
      </c>
      <c r="AW588">
        <f t="shared" ca="1" si="658"/>
        <v>0</v>
      </c>
      <c r="BC588">
        <f t="shared" si="645"/>
        <v>559</v>
      </c>
      <c r="BD588">
        <f t="shared" si="646"/>
        <v>561</v>
      </c>
      <c r="BE588">
        <f t="shared" si="647"/>
        <v>562</v>
      </c>
      <c r="BF588">
        <f t="shared" si="652"/>
        <v>560</v>
      </c>
      <c r="BG588" t="str">
        <f t="shared" si="648"/>
        <v>$H$560</v>
      </c>
      <c r="BH588">
        <f t="shared" ca="1" si="608"/>
        <v>340</v>
      </c>
      <c r="BI588" t="str">
        <f t="shared" si="649"/>
        <v>$H$554</v>
      </c>
      <c r="BJ588">
        <f t="shared" ca="1" si="609"/>
        <v>317.7</v>
      </c>
      <c r="BK588">
        <f>ROW()</f>
        <v>588</v>
      </c>
      <c r="BL588">
        <f t="shared" si="644"/>
        <v>28</v>
      </c>
      <c r="BM588" t="b">
        <f t="shared" si="650"/>
        <v>0</v>
      </c>
      <c r="BN588">
        <f t="shared" ca="1" si="653"/>
        <v>0</v>
      </c>
      <c r="BO588">
        <f t="shared" ca="1" si="651"/>
        <v>0</v>
      </c>
    </row>
    <row r="589" spans="1:67" x14ac:dyDescent="0.25">
      <c r="A589" t="str">
        <f t="shared" si="640"/>
        <v>202411</v>
      </c>
      <c r="B589">
        <f t="shared" si="641"/>
        <v>2024</v>
      </c>
      <c r="C589">
        <f t="shared" si="642"/>
        <v>11</v>
      </c>
      <c r="D589">
        <f t="shared" si="643"/>
        <v>584</v>
      </c>
      <c r="AN589" s="106" t="str">
        <f t="shared" ca="1" si="617"/>
        <v/>
      </c>
      <c r="AP589" s="106" t="str">
        <f t="shared" ca="1" si="618"/>
        <v/>
      </c>
      <c r="AR589" t="str">
        <f t="shared" si="654"/>
        <v>202411</v>
      </c>
      <c r="AS589">
        <f t="shared" ref="AS589:AS652" si="659">D589</f>
        <v>584</v>
      </c>
      <c r="AT589">
        <f t="shared" ca="1" si="655"/>
        <v>0</v>
      </c>
      <c r="AU589">
        <f t="shared" ca="1" si="656"/>
        <v>0</v>
      </c>
      <c r="AV589">
        <f t="shared" ca="1" si="657"/>
        <v>0</v>
      </c>
      <c r="AW589">
        <f t="shared" ca="1" si="658"/>
        <v>0</v>
      </c>
      <c r="BC589">
        <f t="shared" si="645"/>
        <v>559</v>
      </c>
      <c r="BD589">
        <f t="shared" si="646"/>
        <v>561</v>
      </c>
      <c r="BE589">
        <f t="shared" si="647"/>
        <v>562</v>
      </c>
      <c r="BF589">
        <f t="shared" si="652"/>
        <v>560</v>
      </c>
      <c r="BG589" t="str">
        <f t="shared" si="648"/>
        <v>$H$560</v>
      </c>
      <c r="BH589">
        <f t="shared" ca="1" si="608"/>
        <v>340</v>
      </c>
      <c r="BI589" t="str">
        <f t="shared" si="649"/>
        <v>$H$554</v>
      </c>
      <c r="BJ589">
        <f t="shared" ca="1" si="609"/>
        <v>317.7</v>
      </c>
      <c r="BK589">
        <f>ROW()</f>
        <v>589</v>
      </c>
      <c r="BL589">
        <f t="shared" si="644"/>
        <v>29</v>
      </c>
      <c r="BM589" t="b">
        <f t="shared" si="650"/>
        <v>0</v>
      </c>
      <c r="BN589">
        <f t="shared" ca="1" si="653"/>
        <v>0</v>
      </c>
      <c r="BO589">
        <f t="shared" ca="1" si="651"/>
        <v>0</v>
      </c>
    </row>
    <row r="590" spans="1:67" x14ac:dyDescent="0.25">
      <c r="A590" t="str">
        <f t="shared" si="640"/>
        <v>202412</v>
      </c>
      <c r="B590">
        <f t="shared" si="641"/>
        <v>2024</v>
      </c>
      <c r="C590">
        <f t="shared" si="642"/>
        <v>12</v>
      </c>
      <c r="D590">
        <f t="shared" si="643"/>
        <v>585</v>
      </c>
      <c r="AN590" s="106" t="str">
        <f t="shared" ca="1" si="617"/>
        <v/>
      </c>
      <c r="AP590" s="106" t="str">
        <f t="shared" ca="1" si="618"/>
        <v/>
      </c>
      <c r="AR590" t="str">
        <f t="shared" si="654"/>
        <v>202412</v>
      </c>
      <c r="AS590">
        <f t="shared" si="659"/>
        <v>585</v>
      </c>
      <c r="AT590">
        <f t="shared" ca="1" si="655"/>
        <v>0</v>
      </c>
      <c r="AU590">
        <f t="shared" ca="1" si="656"/>
        <v>0</v>
      </c>
      <c r="AV590">
        <f t="shared" ca="1" si="657"/>
        <v>0</v>
      </c>
      <c r="AW590">
        <f t="shared" ca="1" si="658"/>
        <v>0</v>
      </c>
      <c r="BC590">
        <f t="shared" si="645"/>
        <v>559</v>
      </c>
      <c r="BD590">
        <f t="shared" si="646"/>
        <v>561</v>
      </c>
      <c r="BE590">
        <f t="shared" si="647"/>
        <v>562</v>
      </c>
      <c r="BF590">
        <f t="shared" si="652"/>
        <v>560</v>
      </c>
      <c r="BG590" t="str">
        <f t="shared" si="648"/>
        <v>$H$560</v>
      </c>
      <c r="BH590">
        <f t="shared" ca="1" si="608"/>
        <v>340</v>
      </c>
      <c r="BI590" t="str">
        <f t="shared" si="649"/>
        <v>$H$554</v>
      </c>
      <c r="BJ590">
        <f t="shared" ca="1" si="609"/>
        <v>317.7</v>
      </c>
      <c r="BK590">
        <f>ROW()</f>
        <v>590</v>
      </c>
      <c r="BL590">
        <f t="shared" si="644"/>
        <v>30</v>
      </c>
      <c r="BM590" t="b">
        <f t="shared" si="650"/>
        <v>0</v>
      </c>
      <c r="BN590">
        <f t="shared" ca="1" si="653"/>
        <v>0</v>
      </c>
      <c r="BO590">
        <f t="shared" ca="1" si="651"/>
        <v>0</v>
      </c>
    </row>
    <row r="591" spans="1:67" x14ac:dyDescent="0.25">
      <c r="A591" t="str">
        <f t="shared" si="640"/>
        <v>20251</v>
      </c>
      <c r="B591">
        <f t="shared" si="641"/>
        <v>2025</v>
      </c>
      <c r="C591">
        <f t="shared" si="642"/>
        <v>1</v>
      </c>
      <c r="D591">
        <f t="shared" si="643"/>
        <v>586</v>
      </c>
      <c r="AN591" s="106" t="str">
        <f t="shared" ca="1" si="617"/>
        <v/>
      </c>
      <c r="AP591" s="106" t="str">
        <f t="shared" ca="1" si="618"/>
        <v/>
      </c>
      <c r="AR591" t="str">
        <f t="shared" si="654"/>
        <v>20251</v>
      </c>
      <c r="AS591">
        <f t="shared" si="659"/>
        <v>586</v>
      </c>
      <c r="AT591">
        <f t="shared" ca="1" si="655"/>
        <v>0</v>
      </c>
      <c r="AU591">
        <f t="shared" ca="1" si="656"/>
        <v>0</v>
      </c>
      <c r="AV591">
        <f t="shared" ca="1" si="657"/>
        <v>0</v>
      </c>
      <c r="AW591">
        <f t="shared" ca="1" si="658"/>
        <v>0</v>
      </c>
      <c r="BC591">
        <f t="shared" si="645"/>
        <v>559</v>
      </c>
      <c r="BD591">
        <f t="shared" si="646"/>
        <v>561</v>
      </c>
      <c r="BE591">
        <f t="shared" si="647"/>
        <v>562</v>
      </c>
      <c r="BF591">
        <f t="shared" si="652"/>
        <v>560</v>
      </c>
      <c r="BG591" t="str">
        <f t="shared" si="648"/>
        <v>$H$560</v>
      </c>
      <c r="BH591">
        <f t="shared" ca="1" si="608"/>
        <v>340</v>
      </c>
      <c r="BI591" t="str">
        <f t="shared" si="649"/>
        <v>$H$554</v>
      </c>
      <c r="BJ591">
        <f t="shared" ca="1" si="609"/>
        <v>317.7</v>
      </c>
      <c r="BK591">
        <f>ROW()</f>
        <v>591</v>
      </c>
      <c r="BL591">
        <f t="shared" si="644"/>
        <v>31</v>
      </c>
      <c r="BM591" t="b">
        <f t="shared" si="650"/>
        <v>0</v>
      </c>
      <c r="BN591">
        <f t="shared" ca="1" si="653"/>
        <v>0</v>
      </c>
      <c r="BO591">
        <f t="shared" ca="1" si="651"/>
        <v>0</v>
      </c>
    </row>
    <row r="592" spans="1:67" x14ac:dyDescent="0.25">
      <c r="A592" t="str">
        <f t="shared" si="640"/>
        <v>20252</v>
      </c>
      <c r="B592">
        <f t="shared" si="641"/>
        <v>2025</v>
      </c>
      <c r="C592">
        <f t="shared" si="642"/>
        <v>2</v>
      </c>
      <c r="D592">
        <f t="shared" si="643"/>
        <v>587</v>
      </c>
      <c r="AN592" s="106" t="str">
        <f t="shared" ca="1" si="617"/>
        <v/>
      </c>
      <c r="AP592" s="106" t="str">
        <f t="shared" ca="1" si="618"/>
        <v/>
      </c>
      <c r="AR592" t="str">
        <f t="shared" si="654"/>
        <v>20252</v>
      </c>
      <c r="AS592">
        <f t="shared" si="659"/>
        <v>587</v>
      </c>
      <c r="AT592">
        <f t="shared" ca="1" si="655"/>
        <v>0</v>
      </c>
      <c r="AU592">
        <f t="shared" ca="1" si="656"/>
        <v>0</v>
      </c>
      <c r="AV592">
        <f t="shared" ca="1" si="657"/>
        <v>0</v>
      </c>
      <c r="AW592">
        <f t="shared" ca="1" si="658"/>
        <v>0</v>
      </c>
      <c r="BC592">
        <f t="shared" si="645"/>
        <v>559</v>
      </c>
      <c r="BD592">
        <f t="shared" si="646"/>
        <v>561</v>
      </c>
      <c r="BE592">
        <f t="shared" si="647"/>
        <v>562</v>
      </c>
      <c r="BF592">
        <f t="shared" si="652"/>
        <v>560</v>
      </c>
      <c r="BG592" t="str">
        <f t="shared" si="648"/>
        <v>$H$560</v>
      </c>
      <c r="BH592">
        <f t="shared" ca="1" si="608"/>
        <v>340</v>
      </c>
      <c r="BI592" t="str">
        <f t="shared" si="649"/>
        <v>$H$554</v>
      </c>
      <c r="BJ592">
        <f t="shared" ca="1" si="609"/>
        <v>317.7</v>
      </c>
      <c r="BK592">
        <f>ROW()</f>
        <v>592</v>
      </c>
      <c r="BL592">
        <f t="shared" si="644"/>
        <v>32</v>
      </c>
      <c r="BM592" t="b">
        <f t="shared" si="650"/>
        <v>0</v>
      </c>
      <c r="BN592">
        <f t="shared" ca="1" si="653"/>
        <v>0</v>
      </c>
      <c r="BO592">
        <f t="shared" ca="1" si="651"/>
        <v>0</v>
      </c>
    </row>
    <row r="593" spans="1:67" x14ac:dyDescent="0.25">
      <c r="A593" t="str">
        <f t="shared" si="640"/>
        <v>20253</v>
      </c>
      <c r="B593">
        <f t="shared" si="641"/>
        <v>2025</v>
      </c>
      <c r="C593">
        <f t="shared" si="642"/>
        <v>3</v>
      </c>
      <c r="D593">
        <f t="shared" si="643"/>
        <v>588</v>
      </c>
      <c r="AN593" s="106" t="str">
        <f t="shared" ca="1" si="617"/>
        <v/>
      </c>
      <c r="AP593" s="106" t="str">
        <f t="shared" ca="1" si="618"/>
        <v/>
      </c>
      <c r="AR593" t="str">
        <f t="shared" si="654"/>
        <v>20253</v>
      </c>
      <c r="AS593">
        <f t="shared" si="659"/>
        <v>588</v>
      </c>
      <c r="AT593">
        <f t="shared" ca="1" si="655"/>
        <v>0</v>
      </c>
      <c r="AU593">
        <f t="shared" ca="1" si="656"/>
        <v>0</v>
      </c>
      <c r="AV593">
        <f t="shared" ca="1" si="657"/>
        <v>0</v>
      </c>
      <c r="AW593">
        <f t="shared" ca="1" si="658"/>
        <v>0</v>
      </c>
      <c r="BC593">
        <f t="shared" si="645"/>
        <v>559</v>
      </c>
      <c r="BD593">
        <f t="shared" si="646"/>
        <v>561</v>
      </c>
      <c r="BE593">
        <f t="shared" si="647"/>
        <v>562</v>
      </c>
      <c r="BF593">
        <f t="shared" si="652"/>
        <v>560</v>
      </c>
      <c r="BG593" t="str">
        <f t="shared" si="648"/>
        <v>$H$560</v>
      </c>
      <c r="BH593">
        <f t="shared" ca="1" si="608"/>
        <v>340</v>
      </c>
      <c r="BI593" t="str">
        <f t="shared" si="649"/>
        <v>$H$554</v>
      </c>
      <c r="BJ593">
        <f t="shared" ca="1" si="609"/>
        <v>317.7</v>
      </c>
      <c r="BK593">
        <f>ROW()</f>
        <v>593</v>
      </c>
      <c r="BL593">
        <f t="shared" si="644"/>
        <v>33</v>
      </c>
      <c r="BM593" t="b">
        <f t="shared" si="650"/>
        <v>0</v>
      </c>
      <c r="BN593">
        <f t="shared" ca="1" si="653"/>
        <v>0</v>
      </c>
      <c r="BO593">
        <f t="shared" ca="1" si="651"/>
        <v>0</v>
      </c>
    </row>
    <row r="594" spans="1:67" x14ac:dyDescent="0.25">
      <c r="A594" t="str">
        <f t="shared" si="640"/>
        <v>20254</v>
      </c>
      <c r="B594">
        <f t="shared" si="641"/>
        <v>2025</v>
      </c>
      <c r="C594">
        <f t="shared" si="642"/>
        <v>4</v>
      </c>
      <c r="D594">
        <f t="shared" si="643"/>
        <v>589</v>
      </c>
      <c r="AN594" s="106" t="str">
        <f t="shared" ca="1" si="617"/>
        <v/>
      </c>
      <c r="AP594" s="106" t="str">
        <f t="shared" ca="1" si="618"/>
        <v/>
      </c>
      <c r="AR594" t="str">
        <f t="shared" si="654"/>
        <v>20254</v>
      </c>
      <c r="AS594">
        <f t="shared" si="659"/>
        <v>589</v>
      </c>
      <c r="AT594">
        <f t="shared" ca="1" si="655"/>
        <v>0</v>
      </c>
      <c r="AU594">
        <f t="shared" ca="1" si="656"/>
        <v>0</v>
      </c>
      <c r="AV594">
        <f t="shared" ca="1" si="657"/>
        <v>0</v>
      </c>
      <c r="AW594">
        <f t="shared" ca="1" si="658"/>
        <v>0</v>
      </c>
      <c r="BC594">
        <f t="shared" si="645"/>
        <v>559</v>
      </c>
      <c r="BD594">
        <f t="shared" si="646"/>
        <v>561</v>
      </c>
      <c r="BE594">
        <f t="shared" si="647"/>
        <v>562</v>
      </c>
      <c r="BF594">
        <f t="shared" si="652"/>
        <v>560</v>
      </c>
      <c r="BG594" t="str">
        <f t="shared" si="648"/>
        <v>$H$560</v>
      </c>
      <c r="BH594">
        <f t="shared" ref="BH594:BH657" ca="1" si="660">INDIRECT(BG594)</f>
        <v>340</v>
      </c>
      <c r="BI594" t="str">
        <f t="shared" si="649"/>
        <v>$H$554</v>
      </c>
      <c r="BJ594">
        <f t="shared" ref="BJ594:BJ657" ca="1" si="661">INDIRECT(BI594)</f>
        <v>317.7</v>
      </c>
      <c r="BK594">
        <f>ROW()</f>
        <v>594</v>
      </c>
      <c r="BL594">
        <f t="shared" si="644"/>
        <v>34</v>
      </c>
      <c r="BM594" t="b">
        <f t="shared" si="650"/>
        <v>0</v>
      </c>
      <c r="BN594">
        <f t="shared" ca="1" si="653"/>
        <v>0</v>
      </c>
      <c r="BO594">
        <f t="shared" ca="1" si="651"/>
        <v>0</v>
      </c>
    </row>
    <row r="595" spans="1:67" x14ac:dyDescent="0.25">
      <c r="A595" t="str">
        <f t="shared" si="640"/>
        <v>20255</v>
      </c>
      <c r="B595">
        <f t="shared" si="641"/>
        <v>2025</v>
      </c>
      <c r="C595">
        <f t="shared" si="642"/>
        <v>5</v>
      </c>
      <c r="D595">
        <f t="shared" si="643"/>
        <v>590</v>
      </c>
      <c r="AN595" s="106" t="str">
        <f t="shared" ref="AN595:AN658" ca="1" si="662">IF(AND(AT595=0,AT594&gt;0),DATE(B595,C595-1,1),"")</f>
        <v/>
      </c>
      <c r="AP595" s="106" t="str">
        <f t="shared" ref="AP595:AP658" ca="1" si="663">IF(AND(AU595=0,AU594&gt;0),DATE(B595,C595-1,1),"")</f>
        <v/>
      </c>
      <c r="AR595" t="str">
        <f t="shared" si="654"/>
        <v>20255</v>
      </c>
      <c r="AS595">
        <f t="shared" si="659"/>
        <v>590</v>
      </c>
      <c r="AT595">
        <f t="shared" ca="1" si="655"/>
        <v>0</v>
      </c>
      <c r="AU595">
        <f t="shared" ca="1" si="656"/>
        <v>0</v>
      </c>
      <c r="AV595">
        <f t="shared" ca="1" si="657"/>
        <v>0</v>
      </c>
      <c r="AW595">
        <f t="shared" ca="1" si="658"/>
        <v>0</v>
      </c>
      <c r="BC595">
        <f t="shared" si="645"/>
        <v>559</v>
      </c>
      <c r="BD595">
        <f t="shared" si="646"/>
        <v>561</v>
      </c>
      <c r="BE595">
        <f t="shared" si="647"/>
        <v>562</v>
      </c>
      <c r="BF595">
        <f t="shared" si="652"/>
        <v>560</v>
      </c>
      <c r="BG595" t="str">
        <f t="shared" si="648"/>
        <v>$H$560</v>
      </c>
      <c r="BH595">
        <f t="shared" ca="1" si="660"/>
        <v>340</v>
      </c>
      <c r="BI595" t="str">
        <f t="shared" si="649"/>
        <v>$H$554</v>
      </c>
      <c r="BJ595">
        <f t="shared" ca="1" si="661"/>
        <v>317.7</v>
      </c>
      <c r="BK595">
        <f>ROW()</f>
        <v>595</v>
      </c>
      <c r="BL595">
        <f t="shared" si="644"/>
        <v>35</v>
      </c>
      <c r="BM595" t="b">
        <f t="shared" si="650"/>
        <v>0</v>
      </c>
      <c r="BN595">
        <f t="shared" ca="1" si="653"/>
        <v>0</v>
      </c>
      <c r="BO595">
        <f t="shared" ca="1" si="651"/>
        <v>0</v>
      </c>
    </row>
    <row r="596" spans="1:67" x14ac:dyDescent="0.25">
      <c r="A596" t="str">
        <f t="shared" si="640"/>
        <v>20256</v>
      </c>
      <c r="B596">
        <f t="shared" si="641"/>
        <v>2025</v>
      </c>
      <c r="C596">
        <f t="shared" si="642"/>
        <v>6</v>
      </c>
      <c r="D596">
        <f t="shared" si="643"/>
        <v>591</v>
      </c>
      <c r="AN596" s="106" t="str">
        <f t="shared" ca="1" si="662"/>
        <v/>
      </c>
      <c r="AP596" s="106" t="str">
        <f t="shared" ca="1" si="663"/>
        <v/>
      </c>
      <c r="AR596" t="str">
        <f t="shared" si="654"/>
        <v>20256</v>
      </c>
      <c r="AS596">
        <f t="shared" si="659"/>
        <v>591</v>
      </c>
      <c r="AT596">
        <f t="shared" ca="1" si="655"/>
        <v>0</v>
      </c>
      <c r="AU596">
        <f t="shared" ca="1" si="656"/>
        <v>0</v>
      </c>
      <c r="AV596">
        <f t="shared" ca="1" si="657"/>
        <v>0</v>
      </c>
      <c r="AW596">
        <f t="shared" ca="1" si="658"/>
        <v>0</v>
      </c>
      <c r="BC596">
        <f t="shared" si="645"/>
        <v>559</v>
      </c>
      <c r="BD596">
        <f t="shared" si="646"/>
        <v>561</v>
      </c>
      <c r="BE596">
        <f t="shared" si="647"/>
        <v>562</v>
      </c>
      <c r="BF596">
        <f t="shared" si="652"/>
        <v>560</v>
      </c>
      <c r="BG596" t="str">
        <f t="shared" si="648"/>
        <v>$H$560</v>
      </c>
      <c r="BH596">
        <f t="shared" ca="1" si="660"/>
        <v>340</v>
      </c>
      <c r="BI596" t="str">
        <f t="shared" si="649"/>
        <v>$H$554</v>
      </c>
      <c r="BJ596">
        <f t="shared" ca="1" si="661"/>
        <v>317.7</v>
      </c>
      <c r="BK596">
        <f>ROW()</f>
        <v>596</v>
      </c>
      <c r="BL596">
        <f t="shared" si="644"/>
        <v>36</v>
      </c>
      <c r="BM596" t="b">
        <f t="shared" si="650"/>
        <v>0</v>
      </c>
      <c r="BN596">
        <f t="shared" ca="1" si="653"/>
        <v>0</v>
      </c>
      <c r="BO596">
        <f t="shared" ca="1" si="651"/>
        <v>0</v>
      </c>
    </row>
    <row r="597" spans="1:67" x14ac:dyDescent="0.25">
      <c r="A597" t="str">
        <f t="shared" si="640"/>
        <v>20257</v>
      </c>
      <c r="B597">
        <f t="shared" si="641"/>
        <v>2025</v>
      </c>
      <c r="C597">
        <f t="shared" si="642"/>
        <v>7</v>
      </c>
      <c r="D597">
        <f t="shared" si="643"/>
        <v>592</v>
      </c>
      <c r="AN597" s="106" t="str">
        <f t="shared" ca="1" si="662"/>
        <v/>
      </c>
      <c r="AP597" s="106" t="str">
        <f t="shared" ca="1" si="663"/>
        <v/>
      </c>
      <c r="AR597" t="str">
        <f t="shared" si="654"/>
        <v>20257</v>
      </c>
      <c r="AS597">
        <f t="shared" si="659"/>
        <v>592</v>
      </c>
      <c r="AT597">
        <f t="shared" ca="1" si="655"/>
        <v>0</v>
      </c>
      <c r="AU597">
        <f t="shared" ca="1" si="656"/>
        <v>0</v>
      </c>
      <c r="AV597">
        <f t="shared" ca="1" si="657"/>
        <v>0</v>
      </c>
      <c r="AW597">
        <f t="shared" ca="1" si="658"/>
        <v>0</v>
      </c>
      <c r="BC597">
        <f t="shared" si="645"/>
        <v>559</v>
      </c>
      <c r="BD597">
        <f t="shared" si="646"/>
        <v>561</v>
      </c>
      <c r="BE597">
        <f t="shared" si="647"/>
        <v>562</v>
      </c>
      <c r="BF597">
        <f t="shared" si="652"/>
        <v>560</v>
      </c>
      <c r="BG597" t="str">
        <f t="shared" si="648"/>
        <v>$H$560</v>
      </c>
      <c r="BH597">
        <f t="shared" ca="1" si="660"/>
        <v>340</v>
      </c>
      <c r="BI597" t="str">
        <f t="shared" si="649"/>
        <v>$H$554</v>
      </c>
      <c r="BJ597">
        <f t="shared" ca="1" si="661"/>
        <v>317.7</v>
      </c>
      <c r="BK597">
        <f>ROW()</f>
        <v>597</v>
      </c>
      <c r="BL597">
        <f t="shared" si="644"/>
        <v>37</v>
      </c>
      <c r="BM597" t="b">
        <f t="shared" si="650"/>
        <v>0</v>
      </c>
      <c r="BN597">
        <f t="shared" ca="1" si="653"/>
        <v>0</v>
      </c>
      <c r="BO597">
        <f t="shared" ca="1" si="651"/>
        <v>0</v>
      </c>
    </row>
    <row r="598" spans="1:67" x14ac:dyDescent="0.25">
      <c r="A598" t="str">
        <f t="shared" si="640"/>
        <v>20258</v>
      </c>
      <c r="B598">
        <f t="shared" si="641"/>
        <v>2025</v>
      </c>
      <c r="C598">
        <f t="shared" si="642"/>
        <v>8</v>
      </c>
      <c r="D598">
        <f t="shared" si="643"/>
        <v>593</v>
      </c>
      <c r="AN598" s="106" t="str">
        <f t="shared" ca="1" si="662"/>
        <v/>
      </c>
      <c r="AP598" s="106" t="str">
        <f t="shared" ca="1" si="663"/>
        <v/>
      </c>
      <c r="AR598" t="str">
        <f t="shared" si="654"/>
        <v>20258</v>
      </c>
      <c r="AS598">
        <f t="shared" si="659"/>
        <v>593</v>
      </c>
      <c r="AT598">
        <f t="shared" ca="1" si="655"/>
        <v>0</v>
      </c>
      <c r="AU598">
        <f t="shared" ca="1" si="656"/>
        <v>0</v>
      </c>
      <c r="AV598">
        <f t="shared" ca="1" si="657"/>
        <v>0</v>
      </c>
      <c r="AW598">
        <f t="shared" ca="1" si="658"/>
        <v>0</v>
      </c>
      <c r="BC598">
        <f t="shared" si="645"/>
        <v>559</v>
      </c>
      <c r="BD598">
        <f t="shared" si="646"/>
        <v>561</v>
      </c>
      <c r="BE598">
        <f t="shared" si="647"/>
        <v>562</v>
      </c>
      <c r="BF598">
        <f t="shared" si="652"/>
        <v>560</v>
      </c>
      <c r="BG598" t="str">
        <f t="shared" si="648"/>
        <v>$H$560</v>
      </c>
      <c r="BH598">
        <f t="shared" ca="1" si="660"/>
        <v>340</v>
      </c>
      <c r="BI598" t="str">
        <f t="shared" si="649"/>
        <v>$H$554</v>
      </c>
      <c r="BJ598">
        <f t="shared" ca="1" si="661"/>
        <v>317.7</v>
      </c>
      <c r="BK598">
        <f>ROW()</f>
        <v>598</v>
      </c>
      <c r="BL598">
        <f t="shared" si="644"/>
        <v>38</v>
      </c>
      <c r="BM598" t="b">
        <f t="shared" si="650"/>
        <v>0</v>
      </c>
      <c r="BN598">
        <f t="shared" ca="1" si="653"/>
        <v>0</v>
      </c>
      <c r="BO598">
        <f t="shared" ca="1" si="651"/>
        <v>0</v>
      </c>
    </row>
    <row r="599" spans="1:67" x14ac:dyDescent="0.25">
      <c r="A599" t="str">
        <f t="shared" si="640"/>
        <v>20259</v>
      </c>
      <c r="B599">
        <f t="shared" si="641"/>
        <v>2025</v>
      </c>
      <c r="C599">
        <f t="shared" si="642"/>
        <v>9</v>
      </c>
      <c r="D599">
        <f t="shared" si="643"/>
        <v>594</v>
      </c>
      <c r="AN599" s="106" t="str">
        <f t="shared" ca="1" si="662"/>
        <v/>
      </c>
      <c r="AP599" s="106" t="str">
        <f t="shared" ca="1" si="663"/>
        <v/>
      </c>
      <c r="AR599" t="str">
        <f t="shared" si="654"/>
        <v>20259</v>
      </c>
      <c r="AS599">
        <f t="shared" si="659"/>
        <v>594</v>
      </c>
      <c r="AT599">
        <f t="shared" ca="1" si="655"/>
        <v>0</v>
      </c>
      <c r="AU599">
        <f t="shared" ca="1" si="656"/>
        <v>0</v>
      </c>
      <c r="AV599">
        <f t="shared" ca="1" si="657"/>
        <v>0</v>
      </c>
      <c r="AW599">
        <f t="shared" ca="1" si="658"/>
        <v>0</v>
      </c>
      <c r="BC599">
        <f t="shared" si="645"/>
        <v>559</v>
      </c>
      <c r="BD599">
        <f t="shared" si="646"/>
        <v>561</v>
      </c>
      <c r="BE599">
        <f t="shared" si="647"/>
        <v>562</v>
      </c>
      <c r="BF599">
        <f t="shared" si="652"/>
        <v>560</v>
      </c>
      <c r="BG599" t="str">
        <f t="shared" si="648"/>
        <v>$H$560</v>
      </c>
      <c r="BH599">
        <f t="shared" ca="1" si="660"/>
        <v>340</v>
      </c>
      <c r="BI599" t="str">
        <f t="shared" si="649"/>
        <v>$H$554</v>
      </c>
      <c r="BJ599">
        <f t="shared" ca="1" si="661"/>
        <v>317.7</v>
      </c>
      <c r="BK599">
        <f>ROW()</f>
        <v>599</v>
      </c>
      <c r="BL599">
        <f t="shared" si="644"/>
        <v>39</v>
      </c>
      <c r="BM599" t="b">
        <f t="shared" si="650"/>
        <v>0</v>
      </c>
      <c r="BN599">
        <f t="shared" ca="1" si="653"/>
        <v>0</v>
      </c>
      <c r="BO599">
        <f t="shared" ca="1" si="651"/>
        <v>0</v>
      </c>
    </row>
    <row r="600" spans="1:67" x14ac:dyDescent="0.25">
      <c r="A600" t="str">
        <f t="shared" si="640"/>
        <v>202510</v>
      </c>
      <c r="B600">
        <f t="shared" si="641"/>
        <v>2025</v>
      </c>
      <c r="C600">
        <f t="shared" si="642"/>
        <v>10</v>
      </c>
      <c r="D600">
        <f t="shared" si="643"/>
        <v>595</v>
      </c>
      <c r="AN600" s="106" t="str">
        <f t="shared" ca="1" si="662"/>
        <v/>
      </c>
      <c r="AP600" s="106" t="str">
        <f t="shared" ca="1" si="663"/>
        <v/>
      </c>
      <c r="AR600" t="str">
        <f t="shared" si="654"/>
        <v>202510</v>
      </c>
      <c r="AS600">
        <f t="shared" si="659"/>
        <v>595</v>
      </c>
      <c r="AT600">
        <f t="shared" ca="1" si="655"/>
        <v>0</v>
      </c>
      <c r="AU600">
        <f t="shared" ca="1" si="656"/>
        <v>0</v>
      </c>
      <c r="AV600">
        <f t="shared" ca="1" si="657"/>
        <v>0</v>
      </c>
      <c r="AW600">
        <f t="shared" ca="1" si="658"/>
        <v>0</v>
      </c>
      <c r="BC600">
        <f t="shared" si="645"/>
        <v>559</v>
      </c>
      <c r="BD600">
        <f t="shared" si="646"/>
        <v>561</v>
      </c>
      <c r="BE600">
        <f t="shared" si="647"/>
        <v>562</v>
      </c>
      <c r="BF600">
        <f t="shared" si="652"/>
        <v>560</v>
      </c>
      <c r="BG600" t="str">
        <f t="shared" si="648"/>
        <v>$H$560</v>
      </c>
      <c r="BH600">
        <f t="shared" ca="1" si="660"/>
        <v>340</v>
      </c>
      <c r="BI600" t="str">
        <f t="shared" si="649"/>
        <v>$H$554</v>
      </c>
      <c r="BJ600">
        <f t="shared" ca="1" si="661"/>
        <v>317.7</v>
      </c>
      <c r="BK600">
        <f>ROW()</f>
        <v>600</v>
      </c>
      <c r="BL600">
        <f t="shared" si="644"/>
        <v>40</v>
      </c>
      <c r="BM600" t="b">
        <f t="shared" si="650"/>
        <v>0</v>
      </c>
      <c r="BN600">
        <f t="shared" ca="1" si="653"/>
        <v>0</v>
      </c>
      <c r="BO600">
        <f t="shared" ca="1" si="651"/>
        <v>0</v>
      </c>
    </row>
    <row r="601" spans="1:67" x14ac:dyDescent="0.25">
      <c r="A601" t="str">
        <f t="shared" si="640"/>
        <v>202511</v>
      </c>
      <c r="B601">
        <f t="shared" si="641"/>
        <v>2025</v>
      </c>
      <c r="C601">
        <f t="shared" si="642"/>
        <v>11</v>
      </c>
      <c r="D601">
        <f t="shared" si="643"/>
        <v>596</v>
      </c>
      <c r="AN601" s="106" t="str">
        <f t="shared" ca="1" si="662"/>
        <v/>
      </c>
      <c r="AP601" s="106" t="str">
        <f t="shared" ca="1" si="663"/>
        <v/>
      </c>
      <c r="AR601" t="str">
        <f t="shared" si="654"/>
        <v>202511</v>
      </c>
      <c r="AS601">
        <f t="shared" si="659"/>
        <v>596</v>
      </c>
      <c r="AT601">
        <f t="shared" ca="1" si="655"/>
        <v>0</v>
      </c>
      <c r="AU601">
        <f t="shared" ca="1" si="656"/>
        <v>0</v>
      </c>
      <c r="AV601">
        <f t="shared" ca="1" si="657"/>
        <v>0</v>
      </c>
      <c r="AW601">
        <f t="shared" ca="1" si="658"/>
        <v>0</v>
      </c>
      <c r="BC601">
        <f t="shared" si="645"/>
        <v>559</v>
      </c>
      <c r="BD601">
        <f t="shared" si="646"/>
        <v>561</v>
      </c>
      <c r="BE601">
        <f t="shared" si="647"/>
        <v>562</v>
      </c>
      <c r="BF601">
        <f t="shared" si="652"/>
        <v>560</v>
      </c>
      <c r="BG601" t="str">
        <f t="shared" si="648"/>
        <v>$H$560</v>
      </c>
      <c r="BH601">
        <f t="shared" ca="1" si="660"/>
        <v>340</v>
      </c>
      <c r="BI601" t="str">
        <f t="shared" si="649"/>
        <v>$H$554</v>
      </c>
      <c r="BJ601">
        <f t="shared" ca="1" si="661"/>
        <v>317.7</v>
      </c>
      <c r="BK601">
        <f>ROW()</f>
        <v>601</v>
      </c>
      <c r="BL601">
        <f t="shared" si="644"/>
        <v>41</v>
      </c>
      <c r="BM601" t="b">
        <f t="shared" si="650"/>
        <v>0</v>
      </c>
      <c r="BN601">
        <f t="shared" ca="1" si="653"/>
        <v>0</v>
      </c>
      <c r="BO601">
        <f t="shared" ca="1" si="651"/>
        <v>0</v>
      </c>
    </row>
    <row r="602" spans="1:67" x14ac:dyDescent="0.25">
      <c r="A602" t="str">
        <f t="shared" si="640"/>
        <v>202512</v>
      </c>
      <c r="B602">
        <f t="shared" si="641"/>
        <v>2025</v>
      </c>
      <c r="C602">
        <f t="shared" si="642"/>
        <v>12</v>
      </c>
      <c r="D602">
        <f t="shared" si="643"/>
        <v>597</v>
      </c>
      <c r="AN602" s="106" t="str">
        <f t="shared" ca="1" si="662"/>
        <v/>
      </c>
      <c r="AP602" s="106" t="str">
        <f t="shared" ca="1" si="663"/>
        <v/>
      </c>
      <c r="AR602" t="str">
        <f t="shared" si="654"/>
        <v>202512</v>
      </c>
      <c r="AS602">
        <f t="shared" si="659"/>
        <v>597</v>
      </c>
      <c r="AT602">
        <f t="shared" ca="1" si="655"/>
        <v>0</v>
      </c>
      <c r="AU602">
        <f t="shared" ca="1" si="656"/>
        <v>0</v>
      </c>
      <c r="AV602">
        <f t="shared" ca="1" si="657"/>
        <v>0</v>
      </c>
      <c r="AW602">
        <f t="shared" ca="1" si="658"/>
        <v>0</v>
      </c>
      <c r="BC602">
        <f t="shared" si="645"/>
        <v>559</v>
      </c>
      <c r="BD602">
        <f t="shared" si="646"/>
        <v>561</v>
      </c>
      <c r="BE602">
        <f t="shared" si="647"/>
        <v>562</v>
      </c>
      <c r="BF602">
        <f t="shared" si="652"/>
        <v>560</v>
      </c>
      <c r="BG602" t="str">
        <f t="shared" si="648"/>
        <v>$H$560</v>
      </c>
      <c r="BH602">
        <f t="shared" ca="1" si="660"/>
        <v>340</v>
      </c>
      <c r="BI602" t="str">
        <f t="shared" si="649"/>
        <v>$H$554</v>
      </c>
      <c r="BJ602">
        <f t="shared" ca="1" si="661"/>
        <v>317.7</v>
      </c>
      <c r="BK602">
        <f>ROW()</f>
        <v>602</v>
      </c>
      <c r="BL602">
        <f t="shared" si="644"/>
        <v>42</v>
      </c>
      <c r="BM602" t="b">
        <f t="shared" si="650"/>
        <v>0</v>
      </c>
      <c r="BN602">
        <f t="shared" ca="1" si="653"/>
        <v>0</v>
      </c>
      <c r="BO602">
        <f t="shared" ca="1" si="651"/>
        <v>0</v>
      </c>
    </row>
    <row r="603" spans="1:67" x14ac:dyDescent="0.25">
      <c r="A603" t="str">
        <f t="shared" si="640"/>
        <v>20261</v>
      </c>
      <c r="B603">
        <f t="shared" si="641"/>
        <v>2026</v>
      </c>
      <c r="C603">
        <f t="shared" si="642"/>
        <v>1</v>
      </c>
      <c r="D603">
        <f t="shared" si="643"/>
        <v>598</v>
      </c>
      <c r="AN603" s="106" t="str">
        <f t="shared" ca="1" si="662"/>
        <v/>
      </c>
      <c r="AP603" s="106" t="str">
        <f t="shared" ca="1" si="663"/>
        <v/>
      </c>
      <c r="AR603" t="str">
        <f t="shared" si="654"/>
        <v>20261</v>
      </c>
      <c r="AS603">
        <f t="shared" si="659"/>
        <v>598</v>
      </c>
      <c r="AT603">
        <f t="shared" ca="1" si="655"/>
        <v>0</v>
      </c>
      <c r="AU603">
        <f t="shared" ca="1" si="656"/>
        <v>0</v>
      </c>
      <c r="AV603">
        <f t="shared" ca="1" si="657"/>
        <v>0</v>
      </c>
      <c r="AW603">
        <f t="shared" ca="1" si="658"/>
        <v>0</v>
      </c>
      <c r="BC603">
        <f t="shared" si="645"/>
        <v>559</v>
      </c>
      <c r="BD603">
        <f t="shared" si="646"/>
        <v>561</v>
      </c>
      <c r="BE603">
        <f t="shared" si="647"/>
        <v>562</v>
      </c>
      <c r="BF603">
        <f t="shared" si="652"/>
        <v>560</v>
      </c>
      <c r="BG603" t="str">
        <f t="shared" si="648"/>
        <v>$H$560</v>
      </c>
      <c r="BH603">
        <f t="shared" ca="1" si="660"/>
        <v>340</v>
      </c>
      <c r="BI603" t="str">
        <f t="shared" si="649"/>
        <v>$H$554</v>
      </c>
      <c r="BJ603">
        <f t="shared" ca="1" si="661"/>
        <v>317.7</v>
      </c>
      <c r="BK603">
        <f>ROW()</f>
        <v>603</v>
      </c>
      <c r="BL603">
        <f t="shared" si="644"/>
        <v>43</v>
      </c>
      <c r="BM603" t="b">
        <f t="shared" si="650"/>
        <v>0</v>
      </c>
      <c r="BN603">
        <f t="shared" ca="1" si="653"/>
        <v>0</v>
      </c>
      <c r="BO603">
        <f t="shared" ca="1" si="651"/>
        <v>0</v>
      </c>
    </row>
    <row r="604" spans="1:67" x14ac:dyDescent="0.25">
      <c r="A604" t="str">
        <f t="shared" si="640"/>
        <v>20262</v>
      </c>
      <c r="B604">
        <f t="shared" si="641"/>
        <v>2026</v>
      </c>
      <c r="C604">
        <f t="shared" si="642"/>
        <v>2</v>
      </c>
      <c r="D604">
        <f t="shared" si="643"/>
        <v>599</v>
      </c>
      <c r="AN604" s="106" t="str">
        <f t="shared" ca="1" si="662"/>
        <v/>
      </c>
      <c r="AP604" s="106" t="str">
        <f t="shared" ca="1" si="663"/>
        <v/>
      </c>
      <c r="AR604" t="str">
        <f t="shared" si="654"/>
        <v>20262</v>
      </c>
      <c r="AS604">
        <f t="shared" si="659"/>
        <v>599</v>
      </c>
      <c r="AT604">
        <f t="shared" ca="1" si="655"/>
        <v>0</v>
      </c>
      <c r="AU604">
        <f t="shared" ca="1" si="656"/>
        <v>0</v>
      </c>
      <c r="AV604">
        <f t="shared" ca="1" si="657"/>
        <v>0</v>
      </c>
      <c r="AW604">
        <f t="shared" ca="1" si="658"/>
        <v>0</v>
      </c>
      <c r="BC604">
        <f t="shared" si="645"/>
        <v>559</v>
      </c>
      <c r="BD604">
        <f t="shared" si="646"/>
        <v>561</v>
      </c>
      <c r="BE604">
        <f t="shared" si="647"/>
        <v>562</v>
      </c>
      <c r="BF604">
        <f t="shared" si="652"/>
        <v>560</v>
      </c>
      <c r="BG604" t="str">
        <f t="shared" si="648"/>
        <v>$H$560</v>
      </c>
      <c r="BH604">
        <f t="shared" ca="1" si="660"/>
        <v>340</v>
      </c>
      <c r="BI604" t="str">
        <f t="shared" si="649"/>
        <v>$H$554</v>
      </c>
      <c r="BJ604">
        <f t="shared" ca="1" si="661"/>
        <v>317.7</v>
      </c>
      <c r="BK604">
        <f>ROW()</f>
        <v>604</v>
      </c>
      <c r="BL604">
        <f t="shared" si="644"/>
        <v>44</v>
      </c>
      <c r="BM604" t="b">
        <f t="shared" si="650"/>
        <v>0</v>
      </c>
      <c r="BN604">
        <f t="shared" ca="1" si="653"/>
        <v>0</v>
      </c>
      <c r="BO604">
        <f t="shared" ca="1" si="651"/>
        <v>0</v>
      </c>
    </row>
    <row r="605" spans="1:67" x14ac:dyDescent="0.25">
      <c r="A605" t="str">
        <f t="shared" si="640"/>
        <v>20263</v>
      </c>
      <c r="B605">
        <f t="shared" si="641"/>
        <v>2026</v>
      </c>
      <c r="C605">
        <f t="shared" si="642"/>
        <v>3</v>
      </c>
      <c r="D605">
        <f t="shared" si="643"/>
        <v>600</v>
      </c>
      <c r="AN605" s="106" t="str">
        <f t="shared" ca="1" si="662"/>
        <v/>
      </c>
      <c r="AP605" s="106" t="str">
        <f t="shared" ca="1" si="663"/>
        <v/>
      </c>
      <c r="AR605" t="str">
        <f t="shared" si="654"/>
        <v>20263</v>
      </c>
      <c r="AS605">
        <f t="shared" si="659"/>
        <v>600</v>
      </c>
      <c r="AT605">
        <f t="shared" ca="1" si="655"/>
        <v>0</v>
      </c>
      <c r="AU605">
        <f t="shared" ca="1" si="656"/>
        <v>0</v>
      </c>
      <c r="AV605">
        <f t="shared" ca="1" si="657"/>
        <v>0</v>
      </c>
      <c r="AW605">
        <f t="shared" ca="1" si="658"/>
        <v>0</v>
      </c>
      <c r="BC605">
        <f t="shared" si="645"/>
        <v>559</v>
      </c>
      <c r="BD605">
        <f t="shared" si="646"/>
        <v>561</v>
      </c>
      <c r="BE605">
        <f t="shared" si="647"/>
        <v>562</v>
      </c>
      <c r="BF605">
        <f t="shared" si="652"/>
        <v>560</v>
      </c>
      <c r="BG605" t="str">
        <f t="shared" si="648"/>
        <v>$H$560</v>
      </c>
      <c r="BH605">
        <f t="shared" ca="1" si="660"/>
        <v>340</v>
      </c>
      <c r="BI605" t="str">
        <f t="shared" si="649"/>
        <v>$H$554</v>
      </c>
      <c r="BJ605">
        <f t="shared" ca="1" si="661"/>
        <v>317.7</v>
      </c>
      <c r="BK605">
        <f>ROW()</f>
        <v>605</v>
      </c>
      <c r="BL605">
        <f t="shared" si="644"/>
        <v>45</v>
      </c>
      <c r="BM605" t="b">
        <f t="shared" si="650"/>
        <v>0</v>
      </c>
      <c r="BN605">
        <f t="shared" ca="1" si="653"/>
        <v>0</v>
      </c>
      <c r="BO605">
        <f t="shared" ca="1" si="651"/>
        <v>0</v>
      </c>
    </row>
    <row r="606" spans="1:67" x14ac:dyDescent="0.25">
      <c r="A606" t="str">
        <f t="shared" ref="A606:A669" si="664">B606&amp;C606</f>
        <v>20264</v>
      </c>
      <c r="B606">
        <f t="shared" ref="B606:B669" si="665">ROUNDDOWN((D606+2)/12,0)+1976</f>
        <v>2026</v>
      </c>
      <c r="C606">
        <f t="shared" ref="C606:C669" si="666">MOD(D606+2,12)+1</f>
        <v>4</v>
      </c>
      <c r="D606">
        <f t="shared" ref="D606:D669" si="667">D605+1</f>
        <v>601</v>
      </c>
      <c r="AN606" s="106" t="str">
        <f t="shared" ca="1" si="662"/>
        <v/>
      </c>
      <c r="AP606" s="106" t="str">
        <f t="shared" ca="1" si="663"/>
        <v/>
      </c>
      <c r="AR606" t="str">
        <f t="shared" si="654"/>
        <v>20264</v>
      </c>
      <c r="AS606">
        <f t="shared" si="659"/>
        <v>601</v>
      </c>
      <c r="AT606">
        <f t="shared" ca="1" si="655"/>
        <v>0</v>
      </c>
      <c r="AU606">
        <f t="shared" ca="1" si="656"/>
        <v>0</v>
      </c>
      <c r="AV606">
        <f t="shared" ca="1" si="657"/>
        <v>0</v>
      </c>
      <c r="AW606">
        <f t="shared" ca="1" si="658"/>
        <v>0</v>
      </c>
      <c r="BC606">
        <f t="shared" si="645"/>
        <v>559</v>
      </c>
      <c r="BD606">
        <f t="shared" si="646"/>
        <v>561</v>
      </c>
      <c r="BE606">
        <f t="shared" si="647"/>
        <v>562</v>
      </c>
      <c r="BF606">
        <f t="shared" si="652"/>
        <v>560</v>
      </c>
      <c r="BG606" t="str">
        <f t="shared" si="648"/>
        <v>$H$560</v>
      </c>
      <c r="BH606">
        <f t="shared" ca="1" si="660"/>
        <v>340</v>
      </c>
      <c r="BI606" t="str">
        <f t="shared" si="649"/>
        <v>$H$554</v>
      </c>
      <c r="BJ606">
        <f t="shared" ca="1" si="661"/>
        <v>317.7</v>
      </c>
      <c r="BK606">
        <f>ROW()</f>
        <v>606</v>
      </c>
      <c r="BL606">
        <f t="shared" si="644"/>
        <v>46</v>
      </c>
      <c r="BM606" t="b">
        <f t="shared" si="650"/>
        <v>0</v>
      </c>
      <c r="BN606">
        <f t="shared" ca="1" si="653"/>
        <v>0</v>
      </c>
      <c r="BO606">
        <f t="shared" ca="1" si="651"/>
        <v>0</v>
      </c>
    </row>
    <row r="607" spans="1:67" x14ac:dyDescent="0.25">
      <c r="A607" t="str">
        <f t="shared" si="664"/>
        <v>20265</v>
      </c>
      <c r="B607">
        <f t="shared" si="665"/>
        <v>2026</v>
      </c>
      <c r="C607">
        <f t="shared" si="666"/>
        <v>5</v>
      </c>
      <c r="D607">
        <f t="shared" si="667"/>
        <v>602</v>
      </c>
      <c r="AN607" s="106" t="str">
        <f t="shared" ca="1" si="662"/>
        <v/>
      </c>
      <c r="AP607" s="106" t="str">
        <f t="shared" ca="1" si="663"/>
        <v/>
      </c>
      <c r="AR607" t="str">
        <f t="shared" si="654"/>
        <v>20265</v>
      </c>
      <c r="AS607">
        <f t="shared" si="659"/>
        <v>602</v>
      </c>
      <c r="AT607">
        <f t="shared" ca="1" si="655"/>
        <v>0</v>
      </c>
      <c r="AU607">
        <f t="shared" ca="1" si="656"/>
        <v>0</v>
      </c>
      <c r="AV607">
        <f t="shared" ca="1" si="657"/>
        <v>0</v>
      </c>
      <c r="AW607">
        <f t="shared" ca="1" si="658"/>
        <v>0</v>
      </c>
      <c r="BC607">
        <f t="shared" si="645"/>
        <v>559</v>
      </c>
      <c r="BD607">
        <f t="shared" si="646"/>
        <v>561</v>
      </c>
      <c r="BE607">
        <f t="shared" si="647"/>
        <v>562</v>
      </c>
      <c r="BF607">
        <f t="shared" si="652"/>
        <v>560</v>
      </c>
      <c r="BG607" t="str">
        <f t="shared" si="648"/>
        <v>$H$560</v>
      </c>
      <c r="BH607">
        <f t="shared" ca="1" si="660"/>
        <v>340</v>
      </c>
      <c r="BI607" t="str">
        <f t="shared" si="649"/>
        <v>$H$554</v>
      </c>
      <c r="BJ607">
        <f t="shared" ca="1" si="661"/>
        <v>317.7</v>
      </c>
      <c r="BK607">
        <f>ROW()</f>
        <v>607</v>
      </c>
      <c r="BL607">
        <f t="shared" si="644"/>
        <v>47</v>
      </c>
      <c r="BM607" t="b">
        <f t="shared" si="650"/>
        <v>0</v>
      </c>
      <c r="BN607">
        <f t="shared" ca="1" si="653"/>
        <v>0</v>
      </c>
      <c r="BO607">
        <f t="shared" ca="1" si="651"/>
        <v>0</v>
      </c>
    </row>
    <row r="608" spans="1:67" x14ac:dyDescent="0.25">
      <c r="A608" t="str">
        <f t="shared" si="664"/>
        <v>20266</v>
      </c>
      <c r="B608">
        <f t="shared" si="665"/>
        <v>2026</v>
      </c>
      <c r="C608">
        <f t="shared" si="666"/>
        <v>6</v>
      </c>
      <c r="D608">
        <f t="shared" si="667"/>
        <v>603</v>
      </c>
      <c r="AN608" s="106" t="str">
        <f t="shared" ca="1" si="662"/>
        <v/>
      </c>
      <c r="AP608" s="106" t="str">
        <f t="shared" ca="1" si="663"/>
        <v/>
      </c>
      <c r="AR608" t="str">
        <f t="shared" si="654"/>
        <v>20266</v>
      </c>
      <c r="AS608">
        <f t="shared" si="659"/>
        <v>603</v>
      </c>
      <c r="AT608">
        <f t="shared" ca="1" si="655"/>
        <v>0</v>
      </c>
      <c r="AU608">
        <f t="shared" ca="1" si="656"/>
        <v>0</v>
      </c>
      <c r="AV608">
        <f t="shared" ca="1" si="657"/>
        <v>0</v>
      </c>
      <c r="AW608">
        <f t="shared" ca="1" si="658"/>
        <v>0</v>
      </c>
      <c r="BC608">
        <f t="shared" si="645"/>
        <v>559</v>
      </c>
      <c r="BD608">
        <f t="shared" si="646"/>
        <v>561</v>
      </c>
      <c r="BE608">
        <f t="shared" si="647"/>
        <v>562</v>
      </c>
      <c r="BF608">
        <f t="shared" si="652"/>
        <v>560</v>
      </c>
      <c r="BG608" t="str">
        <f t="shared" si="648"/>
        <v>$H$560</v>
      </c>
      <c r="BH608">
        <f t="shared" ca="1" si="660"/>
        <v>340</v>
      </c>
      <c r="BI608" t="str">
        <f t="shared" si="649"/>
        <v>$H$554</v>
      </c>
      <c r="BJ608">
        <f t="shared" ca="1" si="661"/>
        <v>317.7</v>
      </c>
      <c r="BK608">
        <f>ROW()</f>
        <v>608</v>
      </c>
      <c r="BL608">
        <f t="shared" si="644"/>
        <v>48</v>
      </c>
      <c r="BM608" t="b">
        <f t="shared" si="650"/>
        <v>0</v>
      </c>
      <c r="BN608">
        <f t="shared" ca="1" si="653"/>
        <v>0</v>
      </c>
      <c r="BO608">
        <f t="shared" ca="1" si="651"/>
        <v>0</v>
      </c>
    </row>
    <row r="609" spans="1:67" x14ac:dyDescent="0.25">
      <c r="A609" t="str">
        <f t="shared" si="664"/>
        <v>20267</v>
      </c>
      <c r="B609">
        <f t="shared" si="665"/>
        <v>2026</v>
      </c>
      <c r="C609">
        <f t="shared" si="666"/>
        <v>7</v>
      </c>
      <c r="D609">
        <f t="shared" si="667"/>
        <v>604</v>
      </c>
      <c r="AN609" s="106" t="str">
        <f t="shared" ca="1" si="662"/>
        <v/>
      </c>
      <c r="AP609" s="106" t="str">
        <f t="shared" ca="1" si="663"/>
        <v/>
      </c>
      <c r="AR609" t="str">
        <f t="shared" si="654"/>
        <v>20267</v>
      </c>
      <c r="AS609">
        <f t="shared" si="659"/>
        <v>604</v>
      </c>
      <c r="AT609">
        <f t="shared" ca="1" si="655"/>
        <v>0</v>
      </c>
      <c r="AU609">
        <f t="shared" ca="1" si="656"/>
        <v>0</v>
      </c>
      <c r="AV609">
        <f t="shared" ca="1" si="657"/>
        <v>0</v>
      </c>
      <c r="AW609">
        <f t="shared" ca="1" si="658"/>
        <v>0</v>
      </c>
      <c r="BC609">
        <f t="shared" si="645"/>
        <v>559</v>
      </c>
      <c r="BD609">
        <f t="shared" si="646"/>
        <v>561</v>
      </c>
      <c r="BE609">
        <f t="shared" si="647"/>
        <v>562</v>
      </c>
      <c r="BF609">
        <f t="shared" si="652"/>
        <v>560</v>
      </c>
      <c r="BG609" t="str">
        <f t="shared" si="648"/>
        <v>$H$560</v>
      </c>
      <c r="BH609">
        <f t="shared" ca="1" si="660"/>
        <v>340</v>
      </c>
      <c r="BI609" t="str">
        <f t="shared" si="649"/>
        <v>$H$554</v>
      </c>
      <c r="BJ609">
        <f t="shared" ca="1" si="661"/>
        <v>317.7</v>
      </c>
      <c r="BK609">
        <f>ROW()</f>
        <v>609</v>
      </c>
      <c r="BL609">
        <f t="shared" si="644"/>
        <v>49</v>
      </c>
      <c r="BM609" t="b">
        <f t="shared" si="650"/>
        <v>0</v>
      </c>
      <c r="BN609">
        <f t="shared" ca="1" si="653"/>
        <v>0</v>
      </c>
      <c r="BO609">
        <f t="shared" ca="1" si="651"/>
        <v>0</v>
      </c>
    </row>
    <row r="610" spans="1:67" x14ac:dyDescent="0.25">
      <c r="A610" t="str">
        <f t="shared" si="664"/>
        <v>20268</v>
      </c>
      <c r="B610">
        <f t="shared" si="665"/>
        <v>2026</v>
      </c>
      <c r="C610">
        <f t="shared" si="666"/>
        <v>8</v>
      </c>
      <c r="D610">
        <f t="shared" si="667"/>
        <v>605</v>
      </c>
      <c r="AN610" s="106" t="str">
        <f t="shared" ca="1" si="662"/>
        <v/>
      </c>
      <c r="AP610" s="106" t="str">
        <f t="shared" ca="1" si="663"/>
        <v/>
      </c>
      <c r="AR610" t="str">
        <f t="shared" si="654"/>
        <v>20268</v>
      </c>
      <c r="AS610">
        <f t="shared" si="659"/>
        <v>605</v>
      </c>
      <c r="AT610">
        <f t="shared" ca="1" si="655"/>
        <v>0</v>
      </c>
      <c r="AU610">
        <f t="shared" ca="1" si="656"/>
        <v>0</v>
      </c>
      <c r="AV610">
        <f t="shared" ca="1" si="657"/>
        <v>0</v>
      </c>
      <c r="AW610">
        <f t="shared" ca="1" si="658"/>
        <v>0</v>
      </c>
      <c r="BC610">
        <f t="shared" si="645"/>
        <v>559</v>
      </c>
      <c r="BD610">
        <f t="shared" si="646"/>
        <v>561</v>
      </c>
      <c r="BE610">
        <f t="shared" si="647"/>
        <v>562</v>
      </c>
      <c r="BF610">
        <f t="shared" si="652"/>
        <v>560</v>
      </c>
      <c r="BG610" t="str">
        <f t="shared" si="648"/>
        <v>$H$560</v>
      </c>
      <c r="BH610">
        <f t="shared" ca="1" si="660"/>
        <v>340</v>
      </c>
      <c r="BI610" t="str">
        <f t="shared" si="649"/>
        <v>$H$554</v>
      </c>
      <c r="BJ610">
        <f t="shared" ca="1" si="661"/>
        <v>317.7</v>
      </c>
      <c r="BK610">
        <f>ROW()</f>
        <v>610</v>
      </c>
      <c r="BL610">
        <f t="shared" si="644"/>
        <v>50</v>
      </c>
      <c r="BM610" t="b">
        <f t="shared" si="650"/>
        <v>0</v>
      </c>
      <c r="BN610">
        <f t="shared" ca="1" si="653"/>
        <v>0</v>
      </c>
      <c r="BO610">
        <f t="shared" ca="1" si="651"/>
        <v>0</v>
      </c>
    </row>
    <row r="611" spans="1:67" x14ac:dyDescent="0.25">
      <c r="A611" t="str">
        <f t="shared" si="664"/>
        <v>20269</v>
      </c>
      <c r="B611">
        <f t="shared" si="665"/>
        <v>2026</v>
      </c>
      <c r="C611">
        <f t="shared" si="666"/>
        <v>9</v>
      </c>
      <c r="D611">
        <f t="shared" si="667"/>
        <v>606</v>
      </c>
      <c r="AN611" s="106" t="str">
        <f t="shared" ca="1" si="662"/>
        <v/>
      </c>
      <c r="AP611" s="106" t="str">
        <f t="shared" ca="1" si="663"/>
        <v/>
      </c>
      <c r="AR611" t="str">
        <f t="shared" si="654"/>
        <v>20269</v>
      </c>
      <c r="AS611">
        <f t="shared" si="659"/>
        <v>606</v>
      </c>
      <c r="AT611">
        <f t="shared" ca="1" si="655"/>
        <v>0</v>
      </c>
      <c r="AU611">
        <f t="shared" ca="1" si="656"/>
        <v>0</v>
      </c>
      <c r="AV611">
        <f t="shared" ca="1" si="657"/>
        <v>0</v>
      </c>
      <c r="AW611">
        <f t="shared" ca="1" si="658"/>
        <v>0</v>
      </c>
      <c r="BC611">
        <f t="shared" si="645"/>
        <v>559</v>
      </c>
      <c r="BD611">
        <f t="shared" si="646"/>
        <v>561</v>
      </c>
      <c r="BE611">
        <f t="shared" si="647"/>
        <v>562</v>
      </c>
      <c r="BF611">
        <f t="shared" si="652"/>
        <v>560</v>
      </c>
      <c r="BG611" t="str">
        <f t="shared" si="648"/>
        <v>$H$560</v>
      </c>
      <c r="BH611">
        <f t="shared" ca="1" si="660"/>
        <v>340</v>
      </c>
      <c r="BI611" t="str">
        <f t="shared" si="649"/>
        <v>$H$554</v>
      </c>
      <c r="BJ611">
        <f t="shared" ca="1" si="661"/>
        <v>317.7</v>
      </c>
      <c r="BK611">
        <f>ROW()</f>
        <v>611</v>
      </c>
      <c r="BL611">
        <f t="shared" si="644"/>
        <v>51</v>
      </c>
      <c r="BM611" t="b">
        <f t="shared" si="650"/>
        <v>0</v>
      </c>
      <c r="BN611">
        <f t="shared" ca="1" si="653"/>
        <v>0</v>
      </c>
      <c r="BO611">
        <f t="shared" ca="1" si="651"/>
        <v>0</v>
      </c>
    </row>
    <row r="612" spans="1:67" x14ac:dyDescent="0.25">
      <c r="A612" t="str">
        <f t="shared" si="664"/>
        <v>202610</v>
      </c>
      <c r="B612">
        <f t="shared" si="665"/>
        <v>2026</v>
      </c>
      <c r="C612">
        <f t="shared" si="666"/>
        <v>10</v>
      </c>
      <c r="D612">
        <f t="shared" si="667"/>
        <v>607</v>
      </c>
      <c r="AN612" s="106" t="str">
        <f t="shared" ca="1" si="662"/>
        <v/>
      </c>
      <c r="AP612" s="106" t="str">
        <f t="shared" ca="1" si="663"/>
        <v/>
      </c>
      <c r="AR612" t="str">
        <f t="shared" si="654"/>
        <v>202610</v>
      </c>
      <c r="AS612">
        <f t="shared" si="659"/>
        <v>607</v>
      </c>
      <c r="AT612">
        <f t="shared" ca="1" si="655"/>
        <v>0</v>
      </c>
      <c r="AU612">
        <f t="shared" ca="1" si="656"/>
        <v>0</v>
      </c>
      <c r="AV612">
        <f t="shared" ca="1" si="657"/>
        <v>0</v>
      </c>
      <c r="AW612">
        <f t="shared" ca="1" si="658"/>
        <v>0</v>
      </c>
      <c r="BC612">
        <f t="shared" si="645"/>
        <v>559</v>
      </c>
      <c r="BD612">
        <f t="shared" si="646"/>
        <v>561</v>
      </c>
      <c r="BE612">
        <f t="shared" si="647"/>
        <v>562</v>
      </c>
      <c r="BF612">
        <f t="shared" si="652"/>
        <v>560</v>
      </c>
      <c r="BG612" t="str">
        <f t="shared" si="648"/>
        <v>$H$560</v>
      </c>
      <c r="BH612">
        <f t="shared" ca="1" si="660"/>
        <v>340</v>
      </c>
      <c r="BI612" t="str">
        <f t="shared" si="649"/>
        <v>$H$554</v>
      </c>
      <c r="BJ612">
        <f t="shared" ca="1" si="661"/>
        <v>317.7</v>
      </c>
      <c r="BK612">
        <f>ROW()</f>
        <v>612</v>
      </c>
      <c r="BL612">
        <f t="shared" ref="BL612:BL675" si="668">BK612-BF612</f>
        <v>52</v>
      </c>
      <c r="BM612" t="b">
        <f t="shared" si="650"/>
        <v>0</v>
      </c>
      <c r="BN612">
        <f t="shared" ca="1" si="653"/>
        <v>0</v>
      </c>
      <c r="BO612">
        <f t="shared" ca="1" si="651"/>
        <v>0</v>
      </c>
    </row>
    <row r="613" spans="1:67" x14ac:dyDescent="0.25">
      <c r="A613" t="str">
        <f t="shared" si="664"/>
        <v>202611</v>
      </c>
      <c r="B613">
        <f t="shared" si="665"/>
        <v>2026</v>
      </c>
      <c r="C613">
        <f t="shared" si="666"/>
        <v>11</v>
      </c>
      <c r="D613">
        <f t="shared" si="667"/>
        <v>608</v>
      </c>
      <c r="AN613" s="106" t="str">
        <f t="shared" ca="1" si="662"/>
        <v/>
      </c>
      <c r="AP613" s="106" t="str">
        <f t="shared" ca="1" si="663"/>
        <v/>
      </c>
      <c r="AR613" t="str">
        <f t="shared" si="654"/>
        <v>202611</v>
      </c>
      <c r="AS613">
        <f t="shared" si="659"/>
        <v>608</v>
      </c>
      <c r="AT613">
        <f t="shared" ca="1" si="655"/>
        <v>0</v>
      </c>
      <c r="AU613">
        <f t="shared" ca="1" si="656"/>
        <v>0</v>
      </c>
      <c r="AV613">
        <f t="shared" ca="1" si="657"/>
        <v>0</v>
      </c>
      <c r="AW613">
        <f t="shared" ca="1" si="658"/>
        <v>0</v>
      </c>
      <c r="BC613">
        <f t="shared" si="645"/>
        <v>559</v>
      </c>
      <c r="BD613">
        <f t="shared" si="646"/>
        <v>561</v>
      </c>
      <c r="BE613">
        <f t="shared" si="647"/>
        <v>562</v>
      </c>
      <c r="BF613">
        <f t="shared" si="652"/>
        <v>560</v>
      </c>
      <c r="BG613" t="str">
        <f t="shared" si="648"/>
        <v>$H$560</v>
      </c>
      <c r="BH613">
        <f t="shared" ca="1" si="660"/>
        <v>340</v>
      </c>
      <c r="BI613" t="str">
        <f t="shared" si="649"/>
        <v>$H$554</v>
      </c>
      <c r="BJ613">
        <f t="shared" ca="1" si="661"/>
        <v>317.7</v>
      </c>
      <c r="BK613">
        <f>ROW()</f>
        <v>613</v>
      </c>
      <c r="BL613">
        <f t="shared" si="668"/>
        <v>53</v>
      </c>
      <c r="BM613" t="b">
        <f t="shared" si="650"/>
        <v>0</v>
      </c>
      <c r="BN613">
        <f t="shared" ca="1" si="653"/>
        <v>0</v>
      </c>
      <c r="BO613">
        <f t="shared" ca="1" si="651"/>
        <v>0</v>
      </c>
    </row>
    <row r="614" spans="1:67" x14ac:dyDescent="0.25">
      <c r="A614" t="str">
        <f t="shared" si="664"/>
        <v>202612</v>
      </c>
      <c r="B614">
        <f t="shared" si="665"/>
        <v>2026</v>
      </c>
      <c r="C614">
        <f t="shared" si="666"/>
        <v>12</v>
      </c>
      <c r="D614">
        <f t="shared" si="667"/>
        <v>609</v>
      </c>
      <c r="AN614" s="106" t="str">
        <f t="shared" ca="1" si="662"/>
        <v/>
      </c>
      <c r="AP614" s="106" t="str">
        <f t="shared" ca="1" si="663"/>
        <v/>
      </c>
      <c r="AR614" t="str">
        <f t="shared" si="654"/>
        <v>202612</v>
      </c>
      <c r="AS614">
        <f t="shared" si="659"/>
        <v>609</v>
      </c>
      <c r="AT614">
        <f t="shared" ca="1" si="655"/>
        <v>0</v>
      </c>
      <c r="AU614">
        <f t="shared" ca="1" si="656"/>
        <v>0</v>
      </c>
      <c r="AV614">
        <f t="shared" ca="1" si="657"/>
        <v>0</v>
      </c>
      <c r="AW614">
        <f t="shared" ca="1" si="658"/>
        <v>0</v>
      </c>
      <c r="BC614">
        <f t="shared" si="645"/>
        <v>559</v>
      </c>
      <c r="BD614">
        <f t="shared" si="646"/>
        <v>561</v>
      </c>
      <c r="BE614">
        <f t="shared" si="647"/>
        <v>562</v>
      </c>
      <c r="BF614">
        <f t="shared" si="652"/>
        <v>560</v>
      </c>
      <c r="BG614" t="str">
        <f t="shared" si="648"/>
        <v>$H$560</v>
      </c>
      <c r="BH614">
        <f t="shared" ca="1" si="660"/>
        <v>340</v>
      </c>
      <c r="BI614" t="str">
        <f t="shared" si="649"/>
        <v>$H$554</v>
      </c>
      <c r="BJ614">
        <f t="shared" ca="1" si="661"/>
        <v>317.7</v>
      </c>
      <c r="BK614">
        <f>ROW()</f>
        <v>614</v>
      </c>
      <c r="BL614">
        <f t="shared" si="668"/>
        <v>54</v>
      </c>
      <c r="BM614" t="b">
        <f t="shared" si="650"/>
        <v>0</v>
      </c>
      <c r="BN614">
        <f t="shared" ca="1" si="653"/>
        <v>0</v>
      </c>
      <c r="BO614">
        <f t="shared" ca="1" si="651"/>
        <v>0</v>
      </c>
    </row>
    <row r="615" spans="1:67" x14ac:dyDescent="0.25">
      <c r="A615" t="str">
        <f t="shared" si="664"/>
        <v>20271</v>
      </c>
      <c r="B615">
        <f t="shared" si="665"/>
        <v>2027</v>
      </c>
      <c r="C615">
        <f t="shared" si="666"/>
        <v>1</v>
      </c>
      <c r="D615">
        <f t="shared" si="667"/>
        <v>610</v>
      </c>
      <c r="AN615" s="106" t="str">
        <f t="shared" ca="1" si="662"/>
        <v/>
      </c>
      <c r="AP615" s="106" t="str">
        <f t="shared" ca="1" si="663"/>
        <v/>
      </c>
      <c r="AR615" t="str">
        <f t="shared" si="654"/>
        <v>20271</v>
      </c>
      <c r="AS615">
        <f t="shared" si="659"/>
        <v>610</v>
      </c>
      <c r="AT615">
        <f t="shared" ca="1" si="655"/>
        <v>0</v>
      </c>
      <c r="AU615">
        <f t="shared" ca="1" si="656"/>
        <v>0</v>
      </c>
      <c r="AV615">
        <f t="shared" ca="1" si="657"/>
        <v>0</v>
      </c>
      <c r="AW615">
        <f t="shared" ca="1" si="658"/>
        <v>0</v>
      </c>
      <c r="BC615">
        <f t="shared" si="645"/>
        <v>559</v>
      </c>
      <c r="BD615">
        <f t="shared" si="646"/>
        <v>561</v>
      </c>
      <c r="BE615">
        <f t="shared" si="647"/>
        <v>562</v>
      </c>
      <c r="BF615">
        <f t="shared" si="652"/>
        <v>560</v>
      </c>
      <c r="BG615" t="str">
        <f t="shared" si="648"/>
        <v>$H$560</v>
      </c>
      <c r="BH615">
        <f t="shared" ca="1" si="660"/>
        <v>340</v>
      </c>
      <c r="BI615" t="str">
        <f t="shared" si="649"/>
        <v>$H$554</v>
      </c>
      <c r="BJ615">
        <f t="shared" ca="1" si="661"/>
        <v>317.7</v>
      </c>
      <c r="BK615">
        <f>ROW()</f>
        <v>615</v>
      </c>
      <c r="BL615">
        <f t="shared" si="668"/>
        <v>55</v>
      </c>
      <c r="BM615" t="b">
        <f t="shared" si="650"/>
        <v>0</v>
      </c>
      <c r="BN615">
        <f t="shared" ca="1" si="653"/>
        <v>0</v>
      </c>
      <c r="BO615">
        <f t="shared" ca="1" si="651"/>
        <v>0</v>
      </c>
    </row>
    <row r="616" spans="1:67" x14ac:dyDescent="0.25">
      <c r="A616" t="str">
        <f t="shared" si="664"/>
        <v>20272</v>
      </c>
      <c r="B616">
        <f t="shared" si="665"/>
        <v>2027</v>
      </c>
      <c r="C616">
        <f t="shared" si="666"/>
        <v>2</v>
      </c>
      <c r="D616">
        <f t="shared" si="667"/>
        <v>611</v>
      </c>
      <c r="AN616" s="106" t="str">
        <f t="shared" ca="1" si="662"/>
        <v/>
      </c>
      <c r="AP616" s="106" t="str">
        <f t="shared" ca="1" si="663"/>
        <v/>
      </c>
      <c r="AR616" t="str">
        <f t="shared" si="654"/>
        <v>20272</v>
      </c>
      <c r="AS616">
        <f t="shared" si="659"/>
        <v>611</v>
      </c>
      <c r="AT616">
        <f t="shared" ca="1" si="655"/>
        <v>0</v>
      </c>
      <c r="AU616">
        <f t="shared" ca="1" si="656"/>
        <v>0</v>
      </c>
      <c r="AV616">
        <f t="shared" ca="1" si="657"/>
        <v>0</v>
      </c>
      <c r="AW616">
        <f t="shared" ca="1" si="658"/>
        <v>0</v>
      </c>
      <c r="BC616">
        <f t="shared" si="645"/>
        <v>559</v>
      </c>
      <c r="BD616">
        <f t="shared" si="646"/>
        <v>561</v>
      </c>
      <c r="BE616">
        <f t="shared" si="647"/>
        <v>562</v>
      </c>
      <c r="BF616">
        <f t="shared" si="652"/>
        <v>560</v>
      </c>
      <c r="BG616" t="str">
        <f t="shared" si="648"/>
        <v>$H$560</v>
      </c>
      <c r="BH616">
        <f t="shared" ca="1" si="660"/>
        <v>340</v>
      </c>
      <c r="BI616" t="str">
        <f t="shared" si="649"/>
        <v>$H$554</v>
      </c>
      <c r="BJ616">
        <f t="shared" ca="1" si="661"/>
        <v>317.7</v>
      </c>
      <c r="BK616">
        <f>ROW()</f>
        <v>616</v>
      </c>
      <c r="BL616">
        <f t="shared" si="668"/>
        <v>56</v>
      </c>
      <c r="BM616" t="b">
        <f t="shared" si="650"/>
        <v>0</v>
      </c>
      <c r="BN616">
        <f t="shared" ca="1" si="653"/>
        <v>0</v>
      </c>
      <c r="BO616">
        <f t="shared" ca="1" si="651"/>
        <v>0</v>
      </c>
    </row>
    <row r="617" spans="1:67" x14ac:dyDescent="0.25">
      <c r="A617" t="str">
        <f t="shared" si="664"/>
        <v>20273</v>
      </c>
      <c r="B617">
        <f t="shared" si="665"/>
        <v>2027</v>
      </c>
      <c r="C617">
        <f t="shared" si="666"/>
        <v>3</v>
      </c>
      <c r="D617">
        <f t="shared" si="667"/>
        <v>612</v>
      </c>
      <c r="AN617" s="106" t="str">
        <f t="shared" ca="1" si="662"/>
        <v/>
      </c>
      <c r="AP617" s="106" t="str">
        <f t="shared" ca="1" si="663"/>
        <v/>
      </c>
      <c r="AR617" t="str">
        <f t="shared" si="654"/>
        <v>20273</v>
      </c>
      <c r="AS617">
        <f t="shared" si="659"/>
        <v>612</v>
      </c>
      <c r="AT617">
        <f t="shared" ca="1" si="655"/>
        <v>0</v>
      </c>
      <c r="AU617">
        <f t="shared" ca="1" si="656"/>
        <v>0</v>
      </c>
      <c r="AV617">
        <f t="shared" ca="1" si="657"/>
        <v>0</v>
      </c>
      <c r="AW617">
        <f t="shared" ca="1" si="658"/>
        <v>0</v>
      </c>
      <c r="BC617">
        <f t="shared" si="645"/>
        <v>559</v>
      </c>
      <c r="BD617">
        <f t="shared" si="646"/>
        <v>561</v>
      </c>
      <c r="BE617">
        <f t="shared" si="647"/>
        <v>562</v>
      </c>
      <c r="BF617">
        <f t="shared" si="652"/>
        <v>560</v>
      </c>
      <c r="BG617" t="str">
        <f t="shared" si="648"/>
        <v>$H$560</v>
      </c>
      <c r="BH617">
        <f t="shared" ca="1" si="660"/>
        <v>340</v>
      </c>
      <c r="BI617" t="str">
        <f t="shared" si="649"/>
        <v>$H$554</v>
      </c>
      <c r="BJ617">
        <f t="shared" ca="1" si="661"/>
        <v>317.7</v>
      </c>
      <c r="BK617">
        <f>ROW()</f>
        <v>617</v>
      </c>
      <c r="BL617">
        <f t="shared" si="668"/>
        <v>57</v>
      </c>
      <c r="BM617" t="b">
        <f t="shared" si="650"/>
        <v>0</v>
      </c>
      <c r="BN617">
        <f t="shared" ca="1" si="653"/>
        <v>0</v>
      </c>
      <c r="BO617">
        <f t="shared" ca="1" si="651"/>
        <v>0</v>
      </c>
    </row>
    <row r="618" spans="1:67" x14ac:dyDescent="0.25">
      <c r="A618" t="str">
        <f t="shared" si="664"/>
        <v>20274</v>
      </c>
      <c r="B618">
        <f t="shared" si="665"/>
        <v>2027</v>
      </c>
      <c r="C618">
        <f t="shared" si="666"/>
        <v>4</v>
      </c>
      <c r="D618">
        <f t="shared" si="667"/>
        <v>613</v>
      </c>
      <c r="AN618" s="106" t="str">
        <f t="shared" ca="1" si="662"/>
        <v/>
      </c>
      <c r="AP618" s="106" t="str">
        <f t="shared" ca="1" si="663"/>
        <v/>
      </c>
      <c r="AR618" t="str">
        <f t="shared" si="654"/>
        <v>20274</v>
      </c>
      <c r="AS618">
        <f t="shared" si="659"/>
        <v>613</v>
      </c>
      <c r="AT618">
        <f t="shared" ca="1" si="655"/>
        <v>0</v>
      </c>
      <c r="AU618">
        <f t="shared" ca="1" si="656"/>
        <v>0</v>
      </c>
      <c r="AV618">
        <f t="shared" ca="1" si="657"/>
        <v>0</v>
      </c>
      <c r="AW618">
        <f t="shared" ca="1" si="658"/>
        <v>0</v>
      </c>
      <c r="BC618">
        <f t="shared" si="645"/>
        <v>559</v>
      </c>
      <c r="BD618">
        <f t="shared" si="646"/>
        <v>561</v>
      </c>
      <c r="BE618">
        <f t="shared" si="647"/>
        <v>562</v>
      </c>
      <c r="BF618">
        <f t="shared" si="652"/>
        <v>560</v>
      </c>
      <c r="BG618" t="str">
        <f t="shared" si="648"/>
        <v>$H$560</v>
      </c>
      <c r="BH618">
        <f t="shared" ca="1" si="660"/>
        <v>340</v>
      </c>
      <c r="BI618" t="str">
        <f t="shared" si="649"/>
        <v>$H$554</v>
      </c>
      <c r="BJ618">
        <f t="shared" ca="1" si="661"/>
        <v>317.7</v>
      </c>
      <c r="BK618">
        <f>ROW()</f>
        <v>618</v>
      </c>
      <c r="BL618">
        <f t="shared" si="668"/>
        <v>58</v>
      </c>
      <c r="BM618" t="b">
        <f t="shared" si="650"/>
        <v>0</v>
      </c>
      <c r="BN618">
        <f t="shared" ca="1" si="653"/>
        <v>0</v>
      </c>
      <c r="BO618">
        <f t="shared" ca="1" si="651"/>
        <v>0</v>
      </c>
    </row>
    <row r="619" spans="1:67" x14ac:dyDescent="0.25">
      <c r="A619" t="str">
        <f t="shared" si="664"/>
        <v>20275</v>
      </c>
      <c r="B619">
        <f t="shared" si="665"/>
        <v>2027</v>
      </c>
      <c r="C619">
        <f t="shared" si="666"/>
        <v>5</v>
      </c>
      <c r="D619">
        <f t="shared" si="667"/>
        <v>614</v>
      </c>
      <c r="AN619" s="106" t="str">
        <f t="shared" ca="1" si="662"/>
        <v/>
      </c>
      <c r="AP619" s="106" t="str">
        <f t="shared" ca="1" si="663"/>
        <v/>
      </c>
      <c r="AR619" t="str">
        <f t="shared" si="654"/>
        <v>20275</v>
      </c>
      <c r="AS619">
        <f t="shared" si="659"/>
        <v>614</v>
      </c>
      <c r="AT619">
        <f t="shared" ca="1" si="655"/>
        <v>0</v>
      </c>
      <c r="AU619">
        <f t="shared" ca="1" si="656"/>
        <v>0</v>
      </c>
      <c r="AV619">
        <f t="shared" ca="1" si="657"/>
        <v>0</v>
      </c>
      <c r="AW619">
        <f t="shared" ca="1" si="658"/>
        <v>0</v>
      </c>
      <c r="BC619">
        <f t="shared" si="645"/>
        <v>559</v>
      </c>
      <c r="BD619">
        <f t="shared" si="646"/>
        <v>561</v>
      </c>
      <c r="BE619">
        <f t="shared" si="647"/>
        <v>562</v>
      </c>
      <c r="BF619">
        <f t="shared" si="652"/>
        <v>560</v>
      </c>
      <c r="BG619" t="str">
        <f t="shared" si="648"/>
        <v>$H$560</v>
      </c>
      <c r="BH619">
        <f t="shared" ca="1" si="660"/>
        <v>340</v>
      </c>
      <c r="BI619" t="str">
        <f t="shared" si="649"/>
        <v>$H$554</v>
      </c>
      <c r="BJ619">
        <f t="shared" ca="1" si="661"/>
        <v>317.7</v>
      </c>
      <c r="BK619">
        <f>ROW()</f>
        <v>619</v>
      </c>
      <c r="BL619">
        <f t="shared" si="668"/>
        <v>59</v>
      </c>
      <c r="BM619" t="b">
        <f t="shared" si="650"/>
        <v>0</v>
      </c>
      <c r="BN619">
        <f t="shared" ca="1" si="653"/>
        <v>0</v>
      </c>
      <c r="BO619">
        <f t="shared" ca="1" si="651"/>
        <v>0</v>
      </c>
    </row>
    <row r="620" spans="1:67" x14ac:dyDescent="0.25">
      <c r="A620" t="str">
        <f t="shared" si="664"/>
        <v>20276</v>
      </c>
      <c r="B620">
        <f t="shared" si="665"/>
        <v>2027</v>
      </c>
      <c r="C620">
        <f t="shared" si="666"/>
        <v>6</v>
      </c>
      <c r="D620">
        <f t="shared" si="667"/>
        <v>615</v>
      </c>
      <c r="AN620" s="106" t="str">
        <f t="shared" ca="1" si="662"/>
        <v/>
      </c>
      <c r="AP620" s="106" t="str">
        <f t="shared" ca="1" si="663"/>
        <v/>
      </c>
      <c r="AR620" t="str">
        <f t="shared" si="654"/>
        <v>20276</v>
      </c>
      <c r="AS620">
        <f t="shared" si="659"/>
        <v>615</v>
      </c>
      <c r="AT620">
        <f t="shared" ca="1" si="655"/>
        <v>0</v>
      </c>
      <c r="AU620">
        <f t="shared" ca="1" si="656"/>
        <v>0</v>
      </c>
      <c r="AV620">
        <f t="shared" ca="1" si="657"/>
        <v>0</v>
      </c>
      <c r="AW620">
        <f t="shared" ca="1" si="658"/>
        <v>0</v>
      </c>
      <c r="BC620">
        <f t="shared" si="645"/>
        <v>559</v>
      </c>
      <c r="BD620">
        <f t="shared" si="646"/>
        <v>561</v>
      </c>
      <c r="BE620">
        <f t="shared" si="647"/>
        <v>562</v>
      </c>
      <c r="BF620">
        <f t="shared" si="652"/>
        <v>560</v>
      </c>
      <c r="BG620" t="str">
        <f t="shared" si="648"/>
        <v>$H$560</v>
      </c>
      <c r="BH620">
        <f t="shared" ca="1" si="660"/>
        <v>340</v>
      </c>
      <c r="BI620" t="str">
        <f t="shared" si="649"/>
        <v>$H$554</v>
      </c>
      <c r="BJ620">
        <f t="shared" ca="1" si="661"/>
        <v>317.7</v>
      </c>
      <c r="BK620">
        <f>ROW()</f>
        <v>620</v>
      </c>
      <c r="BL620">
        <f t="shared" si="668"/>
        <v>60</v>
      </c>
      <c r="BM620" t="b">
        <f t="shared" si="650"/>
        <v>0</v>
      </c>
      <c r="BN620">
        <f t="shared" ca="1" si="653"/>
        <v>0</v>
      </c>
      <c r="BO620">
        <f t="shared" ca="1" si="651"/>
        <v>0</v>
      </c>
    </row>
    <row r="621" spans="1:67" x14ac:dyDescent="0.25">
      <c r="A621" t="str">
        <f t="shared" si="664"/>
        <v>20277</v>
      </c>
      <c r="B621">
        <f t="shared" si="665"/>
        <v>2027</v>
      </c>
      <c r="C621">
        <f t="shared" si="666"/>
        <v>7</v>
      </c>
      <c r="D621">
        <f t="shared" si="667"/>
        <v>616</v>
      </c>
      <c r="AN621" s="106" t="str">
        <f t="shared" ca="1" si="662"/>
        <v/>
      </c>
      <c r="AP621" s="106" t="str">
        <f t="shared" ca="1" si="663"/>
        <v/>
      </c>
      <c r="AR621" t="str">
        <f t="shared" si="654"/>
        <v>20277</v>
      </c>
      <c r="AS621">
        <f t="shared" si="659"/>
        <v>616</v>
      </c>
      <c r="AT621">
        <f t="shared" ca="1" si="655"/>
        <v>0</v>
      </c>
      <c r="AU621">
        <f t="shared" ca="1" si="656"/>
        <v>0</v>
      </c>
      <c r="AV621">
        <f t="shared" ca="1" si="657"/>
        <v>0</v>
      </c>
      <c r="AW621">
        <f t="shared" ca="1" si="658"/>
        <v>0</v>
      </c>
      <c r="BC621">
        <f t="shared" si="645"/>
        <v>559</v>
      </c>
      <c r="BD621">
        <f t="shared" si="646"/>
        <v>561</v>
      </c>
      <c r="BE621">
        <f t="shared" si="647"/>
        <v>562</v>
      </c>
      <c r="BF621">
        <f t="shared" si="652"/>
        <v>560</v>
      </c>
      <c r="BG621" t="str">
        <f t="shared" si="648"/>
        <v>$H$560</v>
      </c>
      <c r="BH621">
        <f t="shared" ca="1" si="660"/>
        <v>340</v>
      </c>
      <c r="BI621" t="str">
        <f t="shared" si="649"/>
        <v>$H$554</v>
      </c>
      <c r="BJ621">
        <f t="shared" ca="1" si="661"/>
        <v>317.7</v>
      </c>
      <c r="BK621">
        <f>ROW()</f>
        <v>621</v>
      </c>
      <c r="BL621">
        <f t="shared" si="668"/>
        <v>61</v>
      </c>
      <c r="BM621" t="b">
        <f t="shared" si="650"/>
        <v>0</v>
      </c>
      <c r="BN621">
        <f t="shared" ca="1" si="653"/>
        <v>0</v>
      </c>
      <c r="BO621">
        <f t="shared" ca="1" si="651"/>
        <v>0</v>
      </c>
    </row>
    <row r="622" spans="1:67" x14ac:dyDescent="0.25">
      <c r="A622" t="str">
        <f t="shared" si="664"/>
        <v>20278</v>
      </c>
      <c r="B622">
        <f t="shared" si="665"/>
        <v>2027</v>
      </c>
      <c r="C622">
        <f t="shared" si="666"/>
        <v>8</v>
      </c>
      <c r="D622">
        <f t="shared" si="667"/>
        <v>617</v>
      </c>
      <c r="AN622" s="106" t="str">
        <f t="shared" ca="1" si="662"/>
        <v/>
      </c>
      <c r="AP622" s="106" t="str">
        <f t="shared" ca="1" si="663"/>
        <v/>
      </c>
      <c r="AR622" t="str">
        <f t="shared" si="654"/>
        <v>20278</v>
      </c>
      <c r="AS622">
        <f t="shared" si="659"/>
        <v>617</v>
      </c>
      <c r="AT622">
        <f t="shared" ca="1" si="655"/>
        <v>0</v>
      </c>
      <c r="AU622">
        <f t="shared" ca="1" si="656"/>
        <v>0</v>
      </c>
      <c r="AV622">
        <f t="shared" ca="1" si="657"/>
        <v>0</v>
      </c>
      <c r="AW622">
        <f t="shared" ca="1" si="658"/>
        <v>0</v>
      </c>
      <c r="BC622">
        <f t="shared" si="645"/>
        <v>559</v>
      </c>
      <c r="BD622">
        <f t="shared" si="646"/>
        <v>561</v>
      </c>
      <c r="BE622">
        <f t="shared" si="647"/>
        <v>562</v>
      </c>
      <c r="BF622">
        <f t="shared" si="652"/>
        <v>560</v>
      </c>
      <c r="BG622" t="str">
        <f t="shared" si="648"/>
        <v>$H$560</v>
      </c>
      <c r="BH622">
        <f t="shared" ca="1" si="660"/>
        <v>340</v>
      </c>
      <c r="BI622" t="str">
        <f t="shared" si="649"/>
        <v>$H$554</v>
      </c>
      <c r="BJ622">
        <f t="shared" ca="1" si="661"/>
        <v>317.7</v>
      </c>
      <c r="BK622">
        <f>ROW()</f>
        <v>622</v>
      </c>
      <c r="BL622">
        <f t="shared" si="668"/>
        <v>62</v>
      </c>
      <c r="BM622" t="b">
        <f t="shared" si="650"/>
        <v>0</v>
      </c>
      <c r="BN622">
        <f t="shared" ca="1" si="653"/>
        <v>0</v>
      </c>
      <c r="BO622">
        <f t="shared" ca="1" si="651"/>
        <v>0</v>
      </c>
    </row>
    <row r="623" spans="1:67" x14ac:dyDescent="0.25">
      <c r="A623" t="str">
        <f t="shared" si="664"/>
        <v>20279</v>
      </c>
      <c r="B623">
        <f t="shared" si="665"/>
        <v>2027</v>
      </c>
      <c r="C623">
        <f t="shared" si="666"/>
        <v>9</v>
      </c>
      <c r="D623">
        <f t="shared" si="667"/>
        <v>618</v>
      </c>
      <c r="AN623" s="106" t="str">
        <f t="shared" ca="1" si="662"/>
        <v/>
      </c>
      <c r="AP623" s="106" t="str">
        <f t="shared" ca="1" si="663"/>
        <v/>
      </c>
      <c r="AR623" t="str">
        <f t="shared" si="654"/>
        <v>20279</v>
      </c>
      <c r="AS623">
        <f t="shared" si="659"/>
        <v>618</v>
      </c>
      <c r="AT623">
        <f t="shared" ca="1" si="655"/>
        <v>0</v>
      </c>
      <c r="AU623">
        <f t="shared" ca="1" si="656"/>
        <v>0</v>
      </c>
      <c r="AV623">
        <f t="shared" ca="1" si="657"/>
        <v>0</v>
      </c>
      <c r="AW623">
        <f t="shared" ca="1" si="658"/>
        <v>0</v>
      </c>
      <c r="BC623">
        <f t="shared" ref="BC623:BC686" si="669">IF(E623&gt;0,ROW(E623),BC622)</f>
        <v>559</v>
      </c>
      <c r="BD623">
        <f t="shared" ref="BD623:BD686" si="670">IF(F623&gt;0,ROW(F623),BD622)</f>
        <v>561</v>
      </c>
      <c r="BE623">
        <f t="shared" ref="BE623:BE686" si="671">IF(G623&gt;0,ROW(G623),BE622)</f>
        <v>562</v>
      </c>
      <c r="BF623">
        <f t="shared" si="652"/>
        <v>560</v>
      </c>
      <c r="BG623" t="str">
        <f t="shared" ref="BG623:BG682" si="672">ADDRESS(BF$2,H$3)</f>
        <v>$H$560</v>
      </c>
      <c r="BH623">
        <f t="shared" ca="1" si="660"/>
        <v>340</v>
      </c>
      <c r="BI623" t="str">
        <f t="shared" ref="BI623:BI682" si="673">ADDRESS($BF623-$BJ$3,H$3)</f>
        <v>$H$554</v>
      </c>
      <c r="BJ623">
        <f t="shared" ca="1" si="661"/>
        <v>317.7</v>
      </c>
      <c r="BK623">
        <f>ROW()</f>
        <v>623</v>
      </c>
      <c r="BL623">
        <f t="shared" si="668"/>
        <v>63</v>
      </c>
      <c r="BM623" t="b">
        <f t="shared" ref="BM623:BM682" si="674">(BL623-1)&lt;BM$3</f>
        <v>0</v>
      </c>
      <c r="BN623">
        <f t="shared" ca="1" si="653"/>
        <v>0</v>
      </c>
      <c r="BO623">
        <f t="shared" ref="BO623:BO682" ca="1" si="675">IF(BK623&lt;BF$2,H623,ROUND(BN623,1))</f>
        <v>0</v>
      </c>
    </row>
    <row r="624" spans="1:67" x14ac:dyDescent="0.25">
      <c r="A624" t="str">
        <f t="shared" si="664"/>
        <v>202710</v>
      </c>
      <c r="B624">
        <f t="shared" si="665"/>
        <v>2027</v>
      </c>
      <c r="C624">
        <f t="shared" si="666"/>
        <v>10</v>
      </c>
      <c r="D624">
        <f t="shared" si="667"/>
        <v>619</v>
      </c>
      <c r="AN624" s="106" t="str">
        <f t="shared" ca="1" si="662"/>
        <v/>
      </c>
      <c r="AP624" s="106" t="str">
        <f t="shared" ca="1" si="663"/>
        <v/>
      </c>
      <c r="AR624" t="str">
        <f t="shared" si="654"/>
        <v>202710</v>
      </c>
      <c r="AS624">
        <f t="shared" si="659"/>
        <v>619</v>
      </c>
      <c r="AT624">
        <f t="shared" ca="1" si="655"/>
        <v>0</v>
      </c>
      <c r="AU624">
        <f t="shared" ca="1" si="656"/>
        <v>0</v>
      </c>
      <c r="AV624">
        <f t="shared" ca="1" si="657"/>
        <v>0</v>
      </c>
      <c r="AW624">
        <f t="shared" ca="1" si="658"/>
        <v>0</v>
      </c>
      <c r="BC624">
        <f t="shared" si="669"/>
        <v>559</v>
      </c>
      <c r="BD624">
        <f t="shared" si="670"/>
        <v>561</v>
      </c>
      <c r="BE624">
        <f t="shared" si="671"/>
        <v>562</v>
      </c>
      <c r="BF624">
        <f t="shared" ref="BF624:BF687" si="676">IF(H624&gt;0,ROW(H624),BF623)</f>
        <v>560</v>
      </c>
      <c r="BG624" t="str">
        <f t="shared" si="672"/>
        <v>$H$560</v>
      </c>
      <c r="BH624">
        <f t="shared" ca="1" si="660"/>
        <v>340</v>
      </c>
      <c r="BI624" t="str">
        <f t="shared" si="673"/>
        <v>$H$554</v>
      </c>
      <c r="BJ624">
        <f t="shared" ca="1" si="661"/>
        <v>317.7</v>
      </c>
      <c r="BK624">
        <f>ROW()</f>
        <v>624</v>
      </c>
      <c r="BL624">
        <f t="shared" si="668"/>
        <v>64</v>
      </c>
      <c r="BM624" t="b">
        <f t="shared" si="674"/>
        <v>0</v>
      </c>
      <c r="BN624">
        <f t="shared" ca="1" si="653"/>
        <v>0</v>
      </c>
      <c r="BO624">
        <f t="shared" ca="1" si="675"/>
        <v>0</v>
      </c>
    </row>
    <row r="625" spans="1:67" x14ac:dyDescent="0.25">
      <c r="A625" t="str">
        <f t="shared" si="664"/>
        <v>202711</v>
      </c>
      <c r="B625">
        <f t="shared" si="665"/>
        <v>2027</v>
      </c>
      <c r="C625">
        <f t="shared" si="666"/>
        <v>11</v>
      </c>
      <c r="D625">
        <f t="shared" si="667"/>
        <v>620</v>
      </c>
      <c r="AN625" s="106" t="str">
        <f t="shared" ca="1" si="662"/>
        <v/>
      </c>
      <c r="AP625" s="106" t="str">
        <f t="shared" ca="1" si="663"/>
        <v/>
      </c>
      <c r="AR625" t="str">
        <f t="shared" si="654"/>
        <v>202711</v>
      </c>
      <c r="AS625">
        <f t="shared" si="659"/>
        <v>620</v>
      </c>
      <c r="AT625">
        <f t="shared" ca="1" si="655"/>
        <v>0</v>
      </c>
      <c r="AU625">
        <f t="shared" ca="1" si="656"/>
        <v>0</v>
      </c>
      <c r="AV625">
        <f t="shared" ca="1" si="657"/>
        <v>0</v>
      </c>
      <c r="AW625">
        <f t="shared" ca="1" si="658"/>
        <v>0</v>
      </c>
      <c r="BC625">
        <f t="shared" si="669"/>
        <v>559</v>
      </c>
      <c r="BD625">
        <f t="shared" si="670"/>
        <v>561</v>
      </c>
      <c r="BE625">
        <f t="shared" si="671"/>
        <v>562</v>
      </c>
      <c r="BF625">
        <f t="shared" si="676"/>
        <v>560</v>
      </c>
      <c r="BG625" t="str">
        <f t="shared" si="672"/>
        <v>$H$560</v>
      </c>
      <c r="BH625">
        <f t="shared" ca="1" si="660"/>
        <v>340</v>
      </c>
      <c r="BI625" t="str">
        <f t="shared" si="673"/>
        <v>$H$554</v>
      </c>
      <c r="BJ625">
        <f t="shared" ca="1" si="661"/>
        <v>317.7</v>
      </c>
      <c r="BK625">
        <f>ROW()</f>
        <v>625</v>
      </c>
      <c r="BL625">
        <f t="shared" si="668"/>
        <v>65</v>
      </c>
      <c r="BM625" t="b">
        <f t="shared" si="674"/>
        <v>0</v>
      </c>
      <c r="BN625">
        <f t="shared" ca="1" si="653"/>
        <v>0</v>
      </c>
      <c r="BO625">
        <f t="shared" ca="1" si="675"/>
        <v>0</v>
      </c>
    </row>
    <row r="626" spans="1:67" x14ac:dyDescent="0.25">
      <c r="A626" t="str">
        <f t="shared" si="664"/>
        <v>202712</v>
      </c>
      <c r="B626">
        <f t="shared" si="665"/>
        <v>2027</v>
      </c>
      <c r="C626">
        <f t="shared" si="666"/>
        <v>12</v>
      </c>
      <c r="D626">
        <f t="shared" si="667"/>
        <v>621</v>
      </c>
      <c r="AN626" s="106" t="str">
        <f t="shared" ca="1" si="662"/>
        <v/>
      </c>
      <c r="AP626" s="106" t="str">
        <f t="shared" ca="1" si="663"/>
        <v/>
      </c>
      <c r="AR626" t="str">
        <f t="shared" si="654"/>
        <v>202712</v>
      </c>
      <c r="AS626">
        <f t="shared" si="659"/>
        <v>621</v>
      </c>
      <c r="AT626">
        <f t="shared" ca="1" si="655"/>
        <v>0</v>
      </c>
      <c r="AU626">
        <f t="shared" ca="1" si="656"/>
        <v>0</v>
      </c>
      <c r="AV626">
        <f t="shared" ca="1" si="657"/>
        <v>0</v>
      </c>
      <c r="AW626">
        <f t="shared" ca="1" si="658"/>
        <v>0</v>
      </c>
      <c r="BC626">
        <f t="shared" si="669"/>
        <v>559</v>
      </c>
      <c r="BD626">
        <f t="shared" si="670"/>
        <v>561</v>
      </c>
      <c r="BE626">
        <f t="shared" si="671"/>
        <v>562</v>
      </c>
      <c r="BF626">
        <f t="shared" si="676"/>
        <v>560</v>
      </c>
      <c r="BG626" t="str">
        <f t="shared" si="672"/>
        <v>$H$560</v>
      </c>
      <c r="BH626">
        <f t="shared" ca="1" si="660"/>
        <v>340</v>
      </c>
      <c r="BI626" t="str">
        <f t="shared" si="673"/>
        <v>$H$554</v>
      </c>
      <c r="BJ626">
        <f t="shared" ca="1" si="661"/>
        <v>317.7</v>
      </c>
      <c r="BK626">
        <f>ROW()</f>
        <v>626</v>
      </c>
      <c r="BL626">
        <f t="shared" si="668"/>
        <v>66</v>
      </c>
      <c r="BM626" t="b">
        <f t="shared" si="674"/>
        <v>0</v>
      </c>
      <c r="BN626">
        <f t="shared" ca="1" si="653"/>
        <v>0</v>
      </c>
      <c r="BO626">
        <f t="shared" ca="1" si="675"/>
        <v>0</v>
      </c>
    </row>
    <row r="627" spans="1:67" x14ac:dyDescent="0.25">
      <c r="A627" t="str">
        <f t="shared" si="664"/>
        <v>20281</v>
      </c>
      <c r="B627">
        <f t="shared" si="665"/>
        <v>2028</v>
      </c>
      <c r="C627">
        <f t="shared" si="666"/>
        <v>1</v>
      </c>
      <c r="D627">
        <f t="shared" si="667"/>
        <v>622</v>
      </c>
      <c r="AN627" s="106" t="str">
        <f t="shared" ca="1" si="662"/>
        <v/>
      </c>
      <c r="AP627" s="106" t="str">
        <f t="shared" ca="1" si="663"/>
        <v/>
      </c>
      <c r="AR627" t="str">
        <f t="shared" si="654"/>
        <v>20281</v>
      </c>
      <c r="AS627">
        <f t="shared" si="659"/>
        <v>622</v>
      </c>
      <c r="AT627">
        <f t="shared" ca="1" si="655"/>
        <v>0</v>
      </c>
      <c r="AU627">
        <f t="shared" ca="1" si="656"/>
        <v>0</v>
      </c>
      <c r="AV627">
        <f t="shared" ca="1" si="657"/>
        <v>0</v>
      </c>
      <c r="AW627">
        <f t="shared" ca="1" si="658"/>
        <v>0</v>
      </c>
      <c r="BC627">
        <f t="shared" si="669"/>
        <v>559</v>
      </c>
      <c r="BD627">
        <f t="shared" si="670"/>
        <v>561</v>
      </c>
      <c r="BE627">
        <f t="shared" si="671"/>
        <v>562</v>
      </c>
      <c r="BF627">
        <f t="shared" si="676"/>
        <v>560</v>
      </c>
      <c r="BG627" t="str">
        <f t="shared" si="672"/>
        <v>$H$560</v>
      </c>
      <c r="BH627">
        <f t="shared" ca="1" si="660"/>
        <v>340</v>
      </c>
      <c r="BI627" t="str">
        <f t="shared" si="673"/>
        <v>$H$554</v>
      </c>
      <c r="BJ627">
        <f t="shared" ca="1" si="661"/>
        <v>317.7</v>
      </c>
      <c r="BK627">
        <f>ROW()</f>
        <v>627</v>
      </c>
      <c r="BL627">
        <f t="shared" si="668"/>
        <v>67</v>
      </c>
      <c r="BM627" t="b">
        <f t="shared" si="674"/>
        <v>0</v>
      </c>
      <c r="BN627">
        <f t="shared" ca="1" si="653"/>
        <v>0</v>
      </c>
      <c r="BO627">
        <f t="shared" ca="1" si="675"/>
        <v>0</v>
      </c>
    </row>
    <row r="628" spans="1:67" x14ac:dyDescent="0.25">
      <c r="A628" t="str">
        <f t="shared" si="664"/>
        <v>20282</v>
      </c>
      <c r="B628">
        <f t="shared" si="665"/>
        <v>2028</v>
      </c>
      <c r="C628">
        <f t="shared" si="666"/>
        <v>2</v>
      </c>
      <c r="D628">
        <f t="shared" si="667"/>
        <v>623</v>
      </c>
      <c r="AN628" s="106" t="str">
        <f t="shared" ca="1" si="662"/>
        <v/>
      </c>
      <c r="AP628" s="106" t="str">
        <f t="shared" ca="1" si="663"/>
        <v/>
      </c>
      <c r="AR628" t="str">
        <f t="shared" si="654"/>
        <v>20282</v>
      </c>
      <c r="AS628">
        <f t="shared" si="659"/>
        <v>623</v>
      </c>
      <c r="AT628">
        <f t="shared" ca="1" si="655"/>
        <v>0</v>
      </c>
      <c r="AU628">
        <f t="shared" ca="1" si="656"/>
        <v>0</v>
      </c>
      <c r="AV628">
        <f t="shared" ca="1" si="657"/>
        <v>0</v>
      </c>
      <c r="AW628">
        <f t="shared" ca="1" si="658"/>
        <v>0</v>
      </c>
      <c r="BC628">
        <f t="shared" si="669"/>
        <v>559</v>
      </c>
      <c r="BD628">
        <f t="shared" si="670"/>
        <v>561</v>
      </c>
      <c r="BE628">
        <f t="shared" si="671"/>
        <v>562</v>
      </c>
      <c r="BF628">
        <f t="shared" si="676"/>
        <v>560</v>
      </c>
      <c r="BG628" t="str">
        <f t="shared" si="672"/>
        <v>$H$560</v>
      </c>
      <c r="BH628">
        <f t="shared" ca="1" si="660"/>
        <v>340</v>
      </c>
      <c r="BI628" t="str">
        <f t="shared" si="673"/>
        <v>$H$554</v>
      </c>
      <c r="BJ628">
        <f t="shared" ca="1" si="661"/>
        <v>317.7</v>
      </c>
      <c r="BK628">
        <f>ROW()</f>
        <v>628</v>
      </c>
      <c r="BL628">
        <f t="shared" si="668"/>
        <v>68</v>
      </c>
      <c r="BM628" t="b">
        <f t="shared" si="674"/>
        <v>0</v>
      </c>
      <c r="BN628">
        <f t="shared" ca="1" si="653"/>
        <v>0</v>
      </c>
      <c r="BO628">
        <f t="shared" ca="1" si="675"/>
        <v>0</v>
      </c>
    </row>
    <row r="629" spans="1:67" x14ac:dyDescent="0.25">
      <c r="A629" t="str">
        <f t="shared" si="664"/>
        <v>20283</v>
      </c>
      <c r="B629">
        <f t="shared" si="665"/>
        <v>2028</v>
      </c>
      <c r="C629">
        <f t="shared" si="666"/>
        <v>3</v>
      </c>
      <c r="D629">
        <f t="shared" si="667"/>
        <v>624</v>
      </c>
      <c r="AN629" s="106" t="str">
        <f t="shared" ca="1" si="662"/>
        <v/>
      </c>
      <c r="AP629" s="106" t="str">
        <f t="shared" ca="1" si="663"/>
        <v/>
      </c>
      <c r="AR629" t="str">
        <f t="shared" si="654"/>
        <v>20283</v>
      </c>
      <c r="AS629">
        <f t="shared" si="659"/>
        <v>624</v>
      </c>
      <c r="AT629">
        <f t="shared" ca="1" si="655"/>
        <v>0</v>
      </c>
      <c r="AU629">
        <f t="shared" ca="1" si="656"/>
        <v>0</v>
      </c>
      <c r="AV629">
        <f t="shared" ca="1" si="657"/>
        <v>0</v>
      </c>
      <c r="AW629">
        <f t="shared" ca="1" si="658"/>
        <v>0</v>
      </c>
      <c r="BC629">
        <f t="shared" si="669"/>
        <v>559</v>
      </c>
      <c r="BD629">
        <f t="shared" si="670"/>
        <v>561</v>
      </c>
      <c r="BE629">
        <f t="shared" si="671"/>
        <v>562</v>
      </c>
      <c r="BF629">
        <f t="shared" si="676"/>
        <v>560</v>
      </c>
      <c r="BG629" t="str">
        <f t="shared" si="672"/>
        <v>$H$560</v>
      </c>
      <c r="BH629">
        <f t="shared" ca="1" si="660"/>
        <v>340</v>
      </c>
      <c r="BI629" t="str">
        <f t="shared" si="673"/>
        <v>$H$554</v>
      </c>
      <c r="BJ629">
        <f t="shared" ca="1" si="661"/>
        <v>317.7</v>
      </c>
      <c r="BK629">
        <f>ROW()</f>
        <v>629</v>
      </c>
      <c r="BL629">
        <f t="shared" si="668"/>
        <v>69</v>
      </c>
      <c r="BM629" t="b">
        <f t="shared" si="674"/>
        <v>0</v>
      </c>
      <c r="BN629">
        <f t="shared" ca="1" si="653"/>
        <v>0</v>
      </c>
      <c r="BO629">
        <f t="shared" ca="1" si="675"/>
        <v>0</v>
      </c>
    </row>
    <row r="630" spans="1:67" x14ac:dyDescent="0.25">
      <c r="A630" t="str">
        <f t="shared" si="664"/>
        <v>20284</v>
      </c>
      <c r="B630">
        <f t="shared" si="665"/>
        <v>2028</v>
      </c>
      <c r="C630">
        <f t="shared" si="666"/>
        <v>4</v>
      </c>
      <c r="D630">
        <f t="shared" si="667"/>
        <v>625</v>
      </c>
      <c r="AN630" s="106" t="str">
        <f t="shared" ca="1" si="662"/>
        <v/>
      </c>
      <c r="AP630" s="106" t="str">
        <f t="shared" ca="1" si="663"/>
        <v/>
      </c>
      <c r="AR630" t="str">
        <f t="shared" si="654"/>
        <v>20284</v>
      </c>
      <c r="AS630">
        <f t="shared" si="659"/>
        <v>625</v>
      </c>
      <c r="AT630">
        <f t="shared" ca="1" si="655"/>
        <v>0</v>
      </c>
      <c r="AU630">
        <f t="shared" ca="1" si="656"/>
        <v>0</v>
      </c>
      <c r="AV630">
        <f t="shared" ca="1" si="657"/>
        <v>0</v>
      </c>
      <c r="AW630">
        <f t="shared" ca="1" si="658"/>
        <v>0</v>
      </c>
      <c r="BC630">
        <f t="shared" si="669"/>
        <v>559</v>
      </c>
      <c r="BD630">
        <f t="shared" si="670"/>
        <v>561</v>
      </c>
      <c r="BE630">
        <f t="shared" si="671"/>
        <v>562</v>
      </c>
      <c r="BF630">
        <f t="shared" si="676"/>
        <v>560</v>
      </c>
      <c r="BG630" t="str">
        <f t="shared" si="672"/>
        <v>$H$560</v>
      </c>
      <c r="BH630">
        <f t="shared" ca="1" si="660"/>
        <v>340</v>
      </c>
      <c r="BI630" t="str">
        <f t="shared" si="673"/>
        <v>$H$554</v>
      </c>
      <c r="BJ630">
        <f t="shared" ca="1" si="661"/>
        <v>317.7</v>
      </c>
      <c r="BK630">
        <f>ROW()</f>
        <v>630</v>
      </c>
      <c r="BL630">
        <f t="shared" si="668"/>
        <v>70</v>
      </c>
      <c r="BM630" t="b">
        <f t="shared" si="674"/>
        <v>0</v>
      </c>
      <c r="BN630">
        <f t="shared" ca="1" si="653"/>
        <v>0</v>
      </c>
      <c r="BO630">
        <f t="shared" ca="1" si="675"/>
        <v>0</v>
      </c>
    </row>
    <row r="631" spans="1:67" x14ac:dyDescent="0.25">
      <c r="A631" t="str">
        <f t="shared" si="664"/>
        <v>20285</v>
      </c>
      <c r="B631">
        <f t="shared" si="665"/>
        <v>2028</v>
      </c>
      <c r="C631">
        <f t="shared" si="666"/>
        <v>5</v>
      </c>
      <c r="D631">
        <f t="shared" si="667"/>
        <v>626</v>
      </c>
      <c r="AN631" s="106" t="str">
        <f t="shared" ca="1" si="662"/>
        <v/>
      </c>
      <c r="AP631" s="106" t="str">
        <f t="shared" ca="1" si="663"/>
        <v/>
      </c>
      <c r="AR631" t="str">
        <f t="shared" si="654"/>
        <v>20285</v>
      </c>
      <c r="AS631">
        <f t="shared" si="659"/>
        <v>626</v>
      </c>
      <c r="AT631">
        <f t="shared" ca="1" si="655"/>
        <v>0</v>
      </c>
      <c r="AU631">
        <f t="shared" ca="1" si="656"/>
        <v>0</v>
      </c>
      <c r="AV631">
        <f t="shared" ca="1" si="657"/>
        <v>0</v>
      </c>
      <c r="AW631">
        <f t="shared" ca="1" si="658"/>
        <v>0</v>
      </c>
      <c r="BC631">
        <f t="shared" si="669"/>
        <v>559</v>
      </c>
      <c r="BD631">
        <f t="shared" si="670"/>
        <v>561</v>
      </c>
      <c r="BE631">
        <f t="shared" si="671"/>
        <v>562</v>
      </c>
      <c r="BF631">
        <f t="shared" si="676"/>
        <v>560</v>
      </c>
      <c r="BG631" t="str">
        <f t="shared" si="672"/>
        <v>$H$560</v>
      </c>
      <c r="BH631">
        <f t="shared" ca="1" si="660"/>
        <v>340</v>
      </c>
      <c r="BI631" t="str">
        <f t="shared" si="673"/>
        <v>$H$554</v>
      </c>
      <c r="BJ631">
        <f t="shared" ca="1" si="661"/>
        <v>317.7</v>
      </c>
      <c r="BK631">
        <f>ROW()</f>
        <v>631</v>
      </c>
      <c r="BL631">
        <f t="shared" si="668"/>
        <v>71</v>
      </c>
      <c r="BM631" t="b">
        <f t="shared" si="674"/>
        <v>0</v>
      </c>
      <c r="BN631">
        <f t="shared" ca="1" si="653"/>
        <v>0</v>
      </c>
      <c r="BO631">
        <f t="shared" ca="1" si="675"/>
        <v>0</v>
      </c>
    </row>
    <row r="632" spans="1:67" x14ac:dyDescent="0.25">
      <c r="A632" t="str">
        <f t="shared" si="664"/>
        <v>20286</v>
      </c>
      <c r="B632">
        <f t="shared" si="665"/>
        <v>2028</v>
      </c>
      <c r="C632">
        <f t="shared" si="666"/>
        <v>6</v>
      </c>
      <c r="D632">
        <f t="shared" si="667"/>
        <v>627</v>
      </c>
      <c r="AN632" s="106" t="str">
        <f t="shared" ca="1" si="662"/>
        <v/>
      </c>
      <c r="AP632" s="106" t="str">
        <f t="shared" ca="1" si="663"/>
        <v/>
      </c>
      <c r="AR632" t="str">
        <f t="shared" si="654"/>
        <v>20286</v>
      </c>
      <c r="AS632">
        <f t="shared" si="659"/>
        <v>627</v>
      </c>
      <c r="AT632">
        <f t="shared" ca="1" si="655"/>
        <v>0</v>
      </c>
      <c r="AU632">
        <f t="shared" ca="1" si="656"/>
        <v>0</v>
      </c>
      <c r="AV632">
        <f t="shared" ca="1" si="657"/>
        <v>0</v>
      </c>
      <c r="AW632">
        <f t="shared" ca="1" si="658"/>
        <v>0</v>
      </c>
      <c r="BC632">
        <f t="shared" si="669"/>
        <v>559</v>
      </c>
      <c r="BD632">
        <f t="shared" si="670"/>
        <v>561</v>
      </c>
      <c r="BE632">
        <f t="shared" si="671"/>
        <v>562</v>
      </c>
      <c r="BF632">
        <f t="shared" si="676"/>
        <v>560</v>
      </c>
      <c r="BG632" t="str">
        <f t="shared" si="672"/>
        <v>$H$560</v>
      </c>
      <c r="BH632">
        <f t="shared" ca="1" si="660"/>
        <v>340</v>
      </c>
      <c r="BI632" t="str">
        <f t="shared" si="673"/>
        <v>$H$554</v>
      </c>
      <c r="BJ632">
        <f t="shared" ca="1" si="661"/>
        <v>317.7</v>
      </c>
      <c r="BK632">
        <f>ROW()</f>
        <v>632</v>
      </c>
      <c r="BL632">
        <f t="shared" si="668"/>
        <v>72</v>
      </c>
      <c r="BM632" t="b">
        <f t="shared" si="674"/>
        <v>0</v>
      </c>
      <c r="BN632">
        <f t="shared" ca="1" si="653"/>
        <v>0</v>
      </c>
      <c r="BO632">
        <f t="shared" ca="1" si="675"/>
        <v>0</v>
      </c>
    </row>
    <row r="633" spans="1:67" x14ac:dyDescent="0.25">
      <c r="A633" t="str">
        <f t="shared" si="664"/>
        <v>20287</v>
      </c>
      <c r="B633">
        <f t="shared" si="665"/>
        <v>2028</v>
      </c>
      <c r="C633">
        <f t="shared" si="666"/>
        <v>7</v>
      </c>
      <c r="D633">
        <f t="shared" si="667"/>
        <v>628</v>
      </c>
      <c r="AN633" s="106" t="str">
        <f t="shared" ca="1" si="662"/>
        <v/>
      </c>
      <c r="AP633" s="106" t="str">
        <f t="shared" ca="1" si="663"/>
        <v/>
      </c>
      <c r="AR633" t="str">
        <f t="shared" si="654"/>
        <v>20287</v>
      </c>
      <c r="AS633">
        <f t="shared" si="659"/>
        <v>628</v>
      </c>
      <c r="AT633">
        <f t="shared" ca="1" si="655"/>
        <v>0</v>
      </c>
      <c r="AU633">
        <f t="shared" ca="1" si="656"/>
        <v>0</v>
      </c>
      <c r="AV633">
        <f t="shared" ca="1" si="657"/>
        <v>0</v>
      </c>
      <c r="AW633">
        <f t="shared" ca="1" si="658"/>
        <v>0</v>
      </c>
      <c r="BC633">
        <f t="shared" si="669"/>
        <v>559</v>
      </c>
      <c r="BD633">
        <f t="shared" si="670"/>
        <v>561</v>
      </c>
      <c r="BE633">
        <f t="shared" si="671"/>
        <v>562</v>
      </c>
      <c r="BF633">
        <f t="shared" si="676"/>
        <v>560</v>
      </c>
      <c r="BG633" t="str">
        <f t="shared" si="672"/>
        <v>$H$560</v>
      </c>
      <c r="BH633">
        <f t="shared" ca="1" si="660"/>
        <v>340</v>
      </c>
      <c r="BI633" t="str">
        <f t="shared" si="673"/>
        <v>$H$554</v>
      </c>
      <c r="BJ633">
        <f t="shared" ca="1" si="661"/>
        <v>317.7</v>
      </c>
      <c r="BK633">
        <f>ROW()</f>
        <v>633</v>
      </c>
      <c r="BL633">
        <f t="shared" si="668"/>
        <v>73</v>
      </c>
      <c r="BM633" t="b">
        <f t="shared" si="674"/>
        <v>0</v>
      </c>
      <c r="BN633">
        <f t="shared" ca="1" si="653"/>
        <v>0</v>
      </c>
      <c r="BO633">
        <f t="shared" ca="1" si="675"/>
        <v>0</v>
      </c>
    </row>
    <row r="634" spans="1:67" x14ac:dyDescent="0.25">
      <c r="A634" t="str">
        <f t="shared" si="664"/>
        <v>20288</v>
      </c>
      <c r="B634">
        <f t="shared" si="665"/>
        <v>2028</v>
      </c>
      <c r="C634">
        <f t="shared" si="666"/>
        <v>8</v>
      </c>
      <c r="D634">
        <f t="shared" si="667"/>
        <v>629</v>
      </c>
      <c r="AN634" s="106" t="str">
        <f t="shared" ca="1" si="662"/>
        <v/>
      </c>
      <c r="AP634" s="106" t="str">
        <f t="shared" ca="1" si="663"/>
        <v/>
      </c>
      <c r="AR634" t="str">
        <f t="shared" si="654"/>
        <v>20288</v>
      </c>
      <c r="AS634">
        <f t="shared" si="659"/>
        <v>629</v>
      </c>
      <c r="AT634">
        <f t="shared" ca="1" si="655"/>
        <v>0</v>
      </c>
      <c r="AU634">
        <f t="shared" ca="1" si="656"/>
        <v>0</v>
      </c>
      <c r="AV634">
        <f t="shared" ca="1" si="657"/>
        <v>0</v>
      </c>
      <c r="AW634">
        <f t="shared" ca="1" si="658"/>
        <v>0</v>
      </c>
      <c r="BC634">
        <f t="shared" si="669"/>
        <v>559</v>
      </c>
      <c r="BD634">
        <f t="shared" si="670"/>
        <v>561</v>
      </c>
      <c r="BE634">
        <f t="shared" si="671"/>
        <v>562</v>
      </c>
      <c r="BF634">
        <f t="shared" si="676"/>
        <v>560</v>
      </c>
      <c r="BG634" t="str">
        <f t="shared" si="672"/>
        <v>$H$560</v>
      </c>
      <c r="BH634">
        <f t="shared" ca="1" si="660"/>
        <v>340</v>
      </c>
      <c r="BI634" t="str">
        <f t="shared" si="673"/>
        <v>$H$554</v>
      </c>
      <c r="BJ634">
        <f t="shared" ca="1" si="661"/>
        <v>317.7</v>
      </c>
      <c r="BK634">
        <f>ROW()</f>
        <v>634</v>
      </c>
      <c r="BL634">
        <f t="shared" si="668"/>
        <v>74</v>
      </c>
      <c r="BM634" t="b">
        <f t="shared" si="674"/>
        <v>0</v>
      </c>
      <c r="BN634">
        <f t="shared" ca="1" si="653"/>
        <v>0</v>
      </c>
      <c r="BO634">
        <f t="shared" ca="1" si="675"/>
        <v>0</v>
      </c>
    </row>
    <row r="635" spans="1:67" x14ac:dyDescent="0.25">
      <c r="A635" t="str">
        <f t="shared" si="664"/>
        <v>20289</v>
      </c>
      <c r="B635">
        <f t="shared" si="665"/>
        <v>2028</v>
      </c>
      <c r="C635">
        <f t="shared" si="666"/>
        <v>9</v>
      </c>
      <c r="D635">
        <f t="shared" si="667"/>
        <v>630</v>
      </c>
      <c r="AN635" s="106" t="str">
        <f t="shared" ca="1" si="662"/>
        <v/>
      </c>
      <c r="AP635" s="106" t="str">
        <f t="shared" ca="1" si="663"/>
        <v/>
      </c>
      <c r="AR635" t="str">
        <f t="shared" si="654"/>
        <v>20289</v>
      </c>
      <c r="AS635">
        <f t="shared" si="659"/>
        <v>630</v>
      </c>
      <c r="AT635">
        <f t="shared" ca="1" si="655"/>
        <v>0</v>
      </c>
      <c r="AU635">
        <f t="shared" ca="1" si="656"/>
        <v>0</v>
      </c>
      <c r="AV635">
        <f t="shared" ca="1" si="657"/>
        <v>0</v>
      </c>
      <c r="AW635">
        <f t="shared" ca="1" si="658"/>
        <v>0</v>
      </c>
      <c r="BC635">
        <f t="shared" si="669"/>
        <v>559</v>
      </c>
      <c r="BD635">
        <f t="shared" si="670"/>
        <v>561</v>
      </c>
      <c r="BE635">
        <f t="shared" si="671"/>
        <v>562</v>
      </c>
      <c r="BF635">
        <f t="shared" si="676"/>
        <v>560</v>
      </c>
      <c r="BG635" t="str">
        <f t="shared" si="672"/>
        <v>$H$560</v>
      </c>
      <c r="BH635">
        <f t="shared" ca="1" si="660"/>
        <v>340</v>
      </c>
      <c r="BI635" t="str">
        <f t="shared" si="673"/>
        <v>$H$554</v>
      </c>
      <c r="BJ635">
        <f t="shared" ca="1" si="661"/>
        <v>317.7</v>
      </c>
      <c r="BK635">
        <f>ROW()</f>
        <v>635</v>
      </c>
      <c r="BL635">
        <f t="shared" si="668"/>
        <v>75</v>
      </c>
      <c r="BM635" t="b">
        <f t="shared" si="674"/>
        <v>0</v>
      </c>
      <c r="BN635">
        <f t="shared" ref="BN635:BN682" ca="1" si="677">BH635*(BH635/BJ635)^(BL635/$BJ$3)*BM635</f>
        <v>0</v>
      </c>
      <c r="BO635">
        <f t="shared" ca="1" si="675"/>
        <v>0</v>
      </c>
    </row>
    <row r="636" spans="1:67" x14ac:dyDescent="0.25">
      <c r="A636" t="str">
        <f t="shared" si="664"/>
        <v>202810</v>
      </c>
      <c r="B636">
        <f t="shared" si="665"/>
        <v>2028</v>
      </c>
      <c r="C636">
        <f t="shared" si="666"/>
        <v>10</v>
      </c>
      <c r="D636">
        <f t="shared" si="667"/>
        <v>631</v>
      </c>
      <c r="AN636" s="106" t="str">
        <f t="shared" ca="1" si="662"/>
        <v/>
      </c>
      <c r="AP636" s="106" t="str">
        <f t="shared" ca="1" si="663"/>
        <v/>
      </c>
      <c r="AR636" t="str">
        <f t="shared" si="654"/>
        <v>202810</v>
      </c>
      <c r="AS636">
        <f t="shared" si="659"/>
        <v>631</v>
      </c>
      <c r="AT636">
        <f t="shared" ca="1" si="655"/>
        <v>0</v>
      </c>
      <c r="AU636">
        <f t="shared" ca="1" si="656"/>
        <v>0</v>
      </c>
      <c r="AV636">
        <f t="shared" ca="1" si="657"/>
        <v>0</v>
      </c>
      <c r="AW636">
        <f t="shared" ca="1" si="658"/>
        <v>0</v>
      </c>
      <c r="BC636">
        <f t="shared" si="669"/>
        <v>559</v>
      </c>
      <c r="BD636">
        <f t="shared" si="670"/>
        <v>561</v>
      </c>
      <c r="BE636">
        <f t="shared" si="671"/>
        <v>562</v>
      </c>
      <c r="BF636">
        <f t="shared" si="676"/>
        <v>560</v>
      </c>
      <c r="BG636" t="str">
        <f t="shared" si="672"/>
        <v>$H$560</v>
      </c>
      <c r="BH636">
        <f t="shared" ca="1" si="660"/>
        <v>340</v>
      </c>
      <c r="BI636" t="str">
        <f t="shared" si="673"/>
        <v>$H$554</v>
      </c>
      <c r="BJ636">
        <f t="shared" ca="1" si="661"/>
        <v>317.7</v>
      </c>
      <c r="BK636">
        <f>ROW()</f>
        <v>636</v>
      </c>
      <c r="BL636">
        <f t="shared" si="668"/>
        <v>76</v>
      </c>
      <c r="BM636" t="b">
        <f t="shared" si="674"/>
        <v>0</v>
      </c>
      <c r="BN636">
        <f t="shared" ca="1" si="677"/>
        <v>0</v>
      </c>
      <c r="BO636">
        <f t="shared" ca="1" si="675"/>
        <v>0</v>
      </c>
    </row>
    <row r="637" spans="1:67" x14ac:dyDescent="0.25">
      <c r="A637" t="str">
        <f t="shared" si="664"/>
        <v>202811</v>
      </c>
      <c r="B637">
        <f t="shared" si="665"/>
        <v>2028</v>
      </c>
      <c r="C637">
        <f t="shared" si="666"/>
        <v>11</v>
      </c>
      <c r="D637">
        <f t="shared" si="667"/>
        <v>632</v>
      </c>
      <c r="AN637" s="106" t="str">
        <f t="shared" ca="1" si="662"/>
        <v/>
      </c>
      <c r="AP637" s="106" t="str">
        <f t="shared" ca="1" si="663"/>
        <v/>
      </c>
      <c r="AR637" t="str">
        <f t="shared" si="654"/>
        <v>202811</v>
      </c>
      <c r="AS637">
        <f t="shared" si="659"/>
        <v>632</v>
      </c>
      <c r="AT637">
        <f t="shared" ca="1" si="655"/>
        <v>0</v>
      </c>
      <c r="AU637">
        <f t="shared" ca="1" si="656"/>
        <v>0</v>
      </c>
      <c r="AV637">
        <f t="shared" ca="1" si="657"/>
        <v>0</v>
      </c>
      <c r="AW637">
        <f t="shared" ca="1" si="658"/>
        <v>0</v>
      </c>
      <c r="BC637">
        <f t="shared" si="669"/>
        <v>559</v>
      </c>
      <c r="BD637">
        <f t="shared" si="670"/>
        <v>561</v>
      </c>
      <c r="BE637">
        <f t="shared" si="671"/>
        <v>562</v>
      </c>
      <c r="BF637">
        <f t="shared" si="676"/>
        <v>560</v>
      </c>
      <c r="BG637" t="str">
        <f t="shared" si="672"/>
        <v>$H$560</v>
      </c>
      <c r="BH637">
        <f t="shared" ca="1" si="660"/>
        <v>340</v>
      </c>
      <c r="BI637" t="str">
        <f t="shared" si="673"/>
        <v>$H$554</v>
      </c>
      <c r="BJ637">
        <f t="shared" ca="1" si="661"/>
        <v>317.7</v>
      </c>
      <c r="BK637">
        <f>ROW()</f>
        <v>637</v>
      </c>
      <c r="BL637">
        <f t="shared" si="668"/>
        <v>77</v>
      </c>
      <c r="BM637" t="b">
        <f t="shared" si="674"/>
        <v>0</v>
      </c>
      <c r="BN637">
        <f t="shared" ca="1" si="677"/>
        <v>0</v>
      </c>
      <c r="BO637">
        <f t="shared" ca="1" si="675"/>
        <v>0</v>
      </c>
    </row>
    <row r="638" spans="1:67" x14ac:dyDescent="0.25">
      <c r="A638" t="str">
        <f t="shared" si="664"/>
        <v>202812</v>
      </c>
      <c r="B638">
        <f t="shared" si="665"/>
        <v>2028</v>
      </c>
      <c r="C638">
        <f t="shared" si="666"/>
        <v>12</v>
      </c>
      <c r="D638">
        <f t="shared" si="667"/>
        <v>633</v>
      </c>
      <c r="AN638" s="106" t="str">
        <f t="shared" ca="1" si="662"/>
        <v/>
      </c>
      <c r="AP638" s="106" t="str">
        <f t="shared" ca="1" si="663"/>
        <v/>
      </c>
      <c r="AR638" t="str">
        <f t="shared" si="654"/>
        <v>202812</v>
      </c>
      <c r="AS638">
        <f t="shared" si="659"/>
        <v>633</v>
      </c>
      <c r="AT638">
        <f t="shared" ca="1" si="655"/>
        <v>0</v>
      </c>
      <c r="AU638">
        <f t="shared" ca="1" si="656"/>
        <v>0</v>
      </c>
      <c r="AV638">
        <f t="shared" ca="1" si="657"/>
        <v>0</v>
      </c>
      <c r="AW638">
        <f t="shared" ca="1" si="658"/>
        <v>0</v>
      </c>
      <c r="BC638">
        <f t="shared" si="669"/>
        <v>559</v>
      </c>
      <c r="BD638">
        <f t="shared" si="670"/>
        <v>561</v>
      </c>
      <c r="BE638">
        <f t="shared" si="671"/>
        <v>562</v>
      </c>
      <c r="BF638">
        <f t="shared" si="676"/>
        <v>560</v>
      </c>
      <c r="BG638" t="str">
        <f t="shared" si="672"/>
        <v>$H$560</v>
      </c>
      <c r="BH638">
        <f t="shared" ca="1" si="660"/>
        <v>340</v>
      </c>
      <c r="BI638" t="str">
        <f t="shared" si="673"/>
        <v>$H$554</v>
      </c>
      <c r="BJ638">
        <f t="shared" ca="1" si="661"/>
        <v>317.7</v>
      </c>
      <c r="BK638">
        <f>ROW()</f>
        <v>638</v>
      </c>
      <c r="BL638">
        <f t="shared" si="668"/>
        <v>78</v>
      </c>
      <c r="BM638" t="b">
        <f t="shared" si="674"/>
        <v>0</v>
      </c>
      <c r="BN638">
        <f t="shared" ca="1" si="677"/>
        <v>0</v>
      </c>
      <c r="BO638">
        <f t="shared" ca="1" si="675"/>
        <v>0</v>
      </c>
    </row>
    <row r="639" spans="1:67" x14ac:dyDescent="0.25">
      <c r="A639" t="str">
        <f t="shared" si="664"/>
        <v>20291</v>
      </c>
      <c r="B639">
        <f t="shared" si="665"/>
        <v>2029</v>
      </c>
      <c r="C639">
        <f t="shared" si="666"/>
        <v>1</v>
      </c>
      <c r="D639">
        <f t="shared" si="667"/>
        <v>634</v>
      </c>
      <c r="AN639" s="106" t="str">
        <f t="shared" ca="1" si="662"/>
        <v/>
      </c>
      <c r="AP639" s="106" t="str">
        <f t="shared" ca="1" si="663"/>
        <v/>
      </c>
      <c r="AR639" t="str">
        <f t="shared" si="654"/>
        <v>20291</v>
      </c>
      <c r="AS639">
        <f t="shared" si="659"/>
        <v>634</v>
      </c>
      <c r="AT639">
        <f t="shared" ca="1" si="655"/>
        <v>0</v>
      </c>
      <c r="AU639">
        <f t="shared" ca="1" si="656"/>
        <v>0</v>
      </c>
      <c r="AV639">
        <f t="shared" ca="1" si="657"/>
        <v>0</v>
      </c>
      <c r="AW639">
        <f t="shared" ca="1" si="658"/>
        <v>0</v>
      </c>
      <c r="BC639">
        <f t="shared" si="669"/>
        <v>559</v>
      </c>
      <c r="BD639">
        <f t="shared" si="670"/>
        <v>561</v>
      </c>
      <c r="BE639">
        <f t="shared" si="671"/>
        <v>562</v>
      </c>
      <c r="BF639">
        <f t="shared" si="676"/>
        <v>560</v>
      </c>
      <c r="BG639" t="str">
        <f t="shared" si="672"/>
        <v>$H$560</v>
      </c>
      <c r="BH639">
        <f t="shared" ca="1" si="660"/>
        <v>340</v>
      </c>
      <c r="BI639" t="str">
        <f t="shared" si="673"/>
        <v>$H$554</v>
      </c>
      <c r="BJ639">
        <f t="shared" ca="1" si="661"/>
        <v>317.7</v>
      </c>
      <c r="BK639">
        <f>ROW()</f>
        <v>639</v>
      </c>
      <c r="BL639">
        <f t="shared" si="668"/>
        <v>79</v>
      </c>
      <c r="BM639" t="b">
        <f t="shared" si="674"/>
        <v>0</v>
      </c>
      <c r="BN639">
        <f t="shared" ca="1" si="677"/>
        <v>0</v>
      </c>
      <c r="BO639">
        <f t="shared" ca="1" si="675"/>
        <v>0</v>
      </c>
    </row>
    <row r="640" spans="1:67" x14ac:dyDescent="0.25">
      <c r="A640" t="str">
        <f t="shared" si="664"/>
        <v>20292</v>
      </c>
      <c r="B640">
        <f t="shared" si="665"/>
        <v>2029</v>
      </c>
      <c r="C640">
        <f t="shared" si="666"/>
        <v>2</v>
      </c>
      <c r="D640">
        <f t="shared" si="667"/>
        <v>635</v>
      </c>
      <c r="AN640" s="106" t="str">
        <f t="shared" ca="1" si="662"/>
        <v/>
      </c>
      <c r="AP640" s="106" t="str">
        <f t="shared" ca="1" si="663"/>
        <v/>
      </c>
      <c r="AR640" t="str">
        <f t="shared" si="654"/>
        <v>20292</v>
      </c>
      <c r="AS640">
        <f t="shared" si="659"/>
        <v>635</v>
      </c>
      <c r="AT640">
        <f t="shared" ca="1" si="655"/>
        <v>0</v>
      </c>
      <c r="AU640">
        <f t="shared" ca="1" si="656"/>
        <v>0</v>
      </c>
      <c r="AV640">
        <f t="shared" ca="1" si="657"/>
        <v>0</v>
      </c>
      <c r="AW640">
        <f t="shared" ca="1" si="658"/>
        <v>0</v>
      </c>
      <c r="BC640">
        <f t="shared" si="669"/>
        <v>559</v>
      </c>
      <c r="BD640">
        <f t="shared" si="670"/>
        <v>561</v>
      </c>
      <c r="BE640">
        <f t="shared" si="671"/>
        <v>562</v>
      </c>
      <c r="BF640">
        <f t="shared" si="676"/>
        <v>560</v>
      </c>
      <c r="BG640" t="str">
        <f t="shared" si="672"/>
        <v>$H$560</v>
      </c>
      <c r="BH640">
        <f t="shared" ca="1" si="660"/>
        <v>340</v>
      </c>
      <c r="BI640" t="str">
        <f t="shared" si="673"/>
        <v>$H$554</v>
      </c>
      <c r="BJ640">
        <f t="shared" ca="1" si="661"/>
        <v>317.7</v>
      </c>
      <c r="BK640">
        <f>ROW()</f>
        <v>640</v>
      </c>
      <c r="BL640">
        <f t="shared" si="668"/>
        <v>80</v>
      </c>
      <c r="BM640" t="b">
        <f t="shared" si="674"/>
        <v>0</v>
      </c>
      <c r="BN640">
        <f t="shared" ca="1" si="677"/>
        <v>0</v>
      </c>
      <c r="BO640">
        <f t="shared" ca="1" si="675"/>
        <v>0</v>
      </c>
    </row>
    <row r="641" spans="1:67" x14ac:dyDescent="0.25">
      <c r="A641" t="str">
        <f t="shared" si="664"/>
        <v>20293</v>
      </c>
      <c r="B641">
        <f t="shared" si="665"/>
        <v>2029</v>
      </c>
      <c r="C641">
        <f t="shared" si="666"/>
        <v>3</v>
      </c>
      <c r="D641">
        <f t="shared" si="667"/>
        <v>636</v>
      </c>
      <c r="AN641" s="106" t="str">
        <f t="shared" ca="1" si="662"/>
        <v/>
      </c>
      <c r="AP641" s="106" t="str">
        <f t="shared" ca="1" si="663"/>
        <v/>
      </c>
      <c r="AR641" t="str">
        <f t="shared" si="654"/>
        <v>20293</v>
      </c>
      <c r="AS641">
        <f t="shared" si="659"/>
        <v>636</v>
      </c>
      <c r="AT641">
        <f t="shared" ca="1" si="655"/>
        <v>0</v>
      </c>
      <c r="AU641">
        <f t="shared" ca="1" si="656"/>
        <v>0</v>
      </c>
      <c r="AV641">
        <f t="shared" ca="1" si="657"/>
        <v>0</v>
      </c>
      <c r="AW641">
        <f t="shared" ca="1" si="658"/>
        <v>0</v>
      </c>
      <c r="BC641">
        <f t="shared" si="669"/>
        <v>559</v>
      </c>
      <c r="BD641">
        <f t="shared" si="670"/>
        <v>561</v>
      </c>
      <c r="BE641">
        <f t="shared" si="671"/>
        <v>562</v>
      </c>
      <c r="BF641">
        <f t="shared" si="676"/>
        <v>560</v>
      </c>
      <c r="BG641" t="str">
        <f t="shared" si="672"/>
        <v>$H$560</v>
      </c>
      <c r="BH641">
        <f t="shared" ca="1" si="660"/>
        <v>340</v>
      </c>
      <c r="BI641" t="str">
        <f t="shared" si="673"/>
        <v>$H$554</v>
      </c>
      <c r="BJ641">
        <f t="shared" ca="1" si="661"/>
        <v>317.7</v>
      </c>
      <c r="BK641">
        <f>ROW()</f>
        <v>641</v>
      </c>
      <c r="BL641">
        <f t="shared" si="668"/>
        <v>81</v>
      </c>
      <c r="BM641" t="b">
        <f t="shared" si="674"/>
        <v>0</v>
      </c>
      <c r="BN641">
        <f t="shared" ca="1" si="677"/>
        <v>0</v>
      </c>
      <c r="BO641">
        <f t="shared" ca="1" si="675"/>
        <v>0</v>
      </c>
    </row>
    <row r="642" spans="1:67" x14ac:dyDescent="0.25">
      <c r="A642" t="str">
        <f t="shared" si="664"/>
        <v>20294</v>
      </c>
      <c r="B642">
        <f t="shared" si="665"/>
        <v>2029</v>
      </c>
      <c r="C642">
        <f t="shared" si="666"/>
        <v>4</v>
      </c>
      <c r="D642">
        <f t="shared" si="667"/>
        <v>637</v>
      </c>
      <c r="AN642" s="106" t="str">
        <f t="shared" ca="1" si="662"/>
        <v/>
      </c>
      <c r="AP642" s="106" t="str">
        <f t="shared" ca="1" si="663"/>
        <v/>
      </c>
      <c r="AR642" t="str">
        <f t="shared" si="654"/>
        <v>20294</v>
      </c>
      <c r="AS642">
        <f t="shared" si="659"/>
        <v>637</v>
      </c>
      <c r="AT642">
        <f t="shared" ca="1" si="655"/>
        <v>0</v>
      </c>
      <c r="AU642">
        <f t="shared" ca="1" si="656"/>
        <v>0</v>
      </c>
      <c r="AV642">
        <f t="shared" ca="1" si="657"/>
        <v>0</v>
      </c>
      <c r="AW642">
        <f t="shared" ca="1" si="658"/>
        <v>0</v>
      </c>
      <c r="BC642">
        <f t="shared" si="669"/>
        <v>559</v>
      </c>
      <c r="BD642">
        <f t="shared" si="670"/>
        <v>561</v>
      </c>
      <c r="BE642">
        <f t="shared" si="671"/>
        <v>562</v>
      </c>
      <c r="BF642">
        <f t="shared" si="676"/>
        <v>560</v>
      </c>
      <c r="BG642" t="str">
        <f t="shared" si="672"/>
        <v>$H$560</v>
      </c>
      <c r="BH642">
        <f t="shared" ca="1" si="660"/>
        <v>340</v>
      </c>
      <c r="BI642" t="str">
        <f t="shared" si="673"/>
        <v>$H$554</v>
      </c>
      <c r="BJ642">
        <f t="shared" ca="1" si="661"/>
        <v>317.7</v>
      </c>
      <c r="BK642">
        <f>ROW()</f>
        <v>642</v>
      </c>
      <c r="BL642">
        <f t="shared" si="668"/>
        <v>82</v>
      </c>
      <c r="BM642" t="b">
        <f t="shared" si="674"/>
        <v>0</v>
      </c>
      <c r="BN642">
        <f t="shared" ca="1" si="677"/>
        <v>0</v>
      </c>
      <c r="BO642">
        <f t="shared" ca="1" si="675"/>
        <v>0</v>
      </c>
    </row>
    <row r="643" spans="1:67" x14ac:dyDescent="0.25">
      <c r="A643" t="str">
        <f t="shared" si="664"/>
        <v>20295</v>
      </c>
      <c r="B643">
        <f t="shared" si="665"/>
        <v>2029</v>
      </c>
      <c r="C643">
        <f t="shared" si="666"/>
        <v>5</v>
      </c>
      <c r="D643">
        <f t="shared" si="667"/>
        <v>638</v>
      </c>
      <c r="AN643" s="106" t="str">
        <f t="shared" ca="1" si="662"/>
        <v/>
      </c>
      <c r="AP643" s="106" t="str">
        <f t="shared" ca="1" si="663"/>
        <v/>
      </c>
      <c r="AR643" t="str">
        <f t="shared" si="654"/>
        <v>20295</v>
      </c>
      <c r="AS643">
        <f t="shared" si="659"/>
        <v>638</v>
      </c>
      <c r="AT643">
        <f t="shared" ca="1" si="655"/>
        <v>0</v>
      </c>
      <c r="AU643">
        <f t="shared" ca="1" si="656"/>
        <v>0</v>
      </c>
      <c r="AV643">
        <f t="shared" ca="1" si="657"/>
        <v>0</v>
      </c>
      <c r="AW643">
        <f t="shared" ca="1" si="658"/>
        <v>0</v>
      </c>
      <c r="BC643">
        <f t="shared" si="669"/>
        <v>559</v>
      </c>
      <c r="BD643">
        <f t="shared" si="670"/>
        <v>561</v>
      </c>
      <c r="BE643">
        <f t="shared" si="671"/>
        <v>562</v>
      </c>
      <c r="BF643">
        <f t="shared" si="676"/>
        <v>560</v>
      </c>
      <c r="BG643" t="str">
        <f t="shared" si="672"/>
        <v>$H$560</v>
      </c>
      <c r="BH643">
        <f t="shared" ca="1" si="660"/>
        <v>340</v>
      </c>
      <c r="BI643" t="str">
        <f t="shared" si="673"/>
        <v>$H$554</v>
      </c>
      <c r="BJ643">
        <f t="shared" ca="1" si="661"/>
        <v>317.7</v>
      </c>
      <c r="BK643">
        <f>ROW()</f>
        <v>643</v>
      </c>
      <c r="BL643">
        <f t="shared" si="668"/>
        <v>83</v>
      </c>
      <c r="BM643" t="b">
        <f t="shared" si="674"/>
        <v>0</v>
      </c>
      <c r="BN643">
        <f t="shared" ca="1" si="677"/>
        <v>0</v>
      </c>
      <c r="BO643">
        <f t="shared" ca="1" si="675"/>
        <v>0</v>
      </c>
    </row>
    <row r="644" spans="1:67" x14ac:dyDescent="0.25">
      <c r="A644" t="str">
        <f t="shared" si="664"/>
        <v>20296</v>
      </c>
      <c r="B644">
        <f t="shared" si="665"/>
        <v>2029</v>
      </c>
      <c r="C644">
        <f t="shared" si="666"/>
        <v>6</v>
      </c>
      <c r="D644">
        <f t="shared" si="667"/>
        <v>639</v>
      </c>
      <c r="AN644" s="106" t="str">
        <f t="shared" ca="1" si="662"/>
        <v/>
      </c>
      <c r="AP644" s="106" t="str">
        <f t="shared" ca="1" si="663"/>
        <v/>
      </c>
      <c r="AR644" t="str">
        <f t="shared" si="654"/>
        <v>20296</v>
      </c>
      <c r="AS644">
        <f t="shared" si="659"/>
        <v>639</v>
      </c>
      <c r="AT644">
        <f t="shared" ca="1" si="655"/>
        <v>0</v>
      </c>
      <c r="AU644">
        <f t="shared" ca="1" si="656"/>
        <v>0</v>
      </c>
      <c r="AV644">
        <f t="shared" ca="1" si="657"/>
        <v>0</v>
      </c>
      <c r="AW644">
        <f t="shared" ca="1" si="658"/>
        <v>0</v>
      </c>
      <c r="BC644">
        <f t="shared" si="669"/>
        <v>559</v>
      </c>
      <c r="BD644">
        <f t="shared" si="670"/>
        <v>561</v>
      </c>
      <c r="BE644">
        <f t="shared" si="671"/>
        <v>562</v>
      </c>
      <c r="BF644">
        <f t="shared" si="676"/>
        <v>560</v>
      </c>
      <c r="BG644" t="str">
        <f t="shared" si="672"/>
        <v>$H$560</v>
      </c>
      <c r="BH644">
        <f t="shared" ca="1" si="660"/>
        <v>340</v>
      </c>
      <c r="BI644" t="str">
        <f t="shared" si="673"/>
        <v>$H$554</v>
      </c>
      <c r="BJ644">
        <f t="shared" ca="1" si="661"/>
        <v>317.7</v>
      </c>
      <c r="BK644">
        <f>ROW()</f>
        <v>644</v>
      </c>
      <c r="BL644">
        <f t="shared" si="668"/>
        <v>84</v>
      </c>
      <c r="BM644" t="b">
        <f t="shared" si="674"/>
        <v>0</v>
      </c>
      <c r="BN644">
        <f t="shared" ca="1" si="677"/>
        <v>0</v>
      </c>
      <c r="BO644">
        <f t="shared" ca="1" si="675"/>
        <v>0</v>
      </c>
    </row>
    <row r="645" spans="1:67" x14ac:dyDescent="0.25">
      <c r="A645" t="str">
        <f t="shared" si="664"/>
        <v>20297</v>
      </c>
      <c r="B645">
        <f t="shared" si="665"/>
        <v>2029</v>
      </c>
      <c r="C645">
        <f t="shared" si="666"/>
        <v>7</v>
      </c>
      <c r="D645">
        <f t="shared" si="667"/>
        <v>640</v>
      </c>
      <c r="AN645" s="106" t="str">
        <f t="shared" ca="1" si="662"/>
        <v/>
      </c>
      <c r="AP645" s="106" t="str">
        <f t="shared" ca="1" si="663"/>
        <v/>
      </c>
      <c r="AR645" t="str">
        <f t="shared" si="654"/>
        <v>20297</v>
      </c>
      <c r="AS645">
        <f t="shared" si="659"/>
        <v>640</v>
      </c>
      <c r="AT645">
        <f t="shared" ca="1" si="655"/>
        <v>0</v>
      </c>
      <c r="AU645">
        <f t="shared" ca="1" si="656"/>
        <v>0</v>
      </c>
      <c r="AV645">
        <f t="shared" ca="1" si="657"/>
        <v>0</v>
      </c>
      <c r="AW645">
        <f t="shared" ca="1" si="658"/>
        <v>0</v>
      </c>
      <c r="BC645">
        <f t="shared" si="669"/>
        <v>559</v>
      </c>
      <c r="BD645">
        <f t="shared" si="670"/>
        <v>561</v>
      </c>
      <c r="BE645">
        <f t="shared" si="671"/>
        <v>562</v>
      </c>
      <c r="BF645">
        <f t="shared" si="676"/>
        <v>560</v>
      </c>
      <c r="BG645" t="str">
        <f t="shared" si="672"/>
        <v>$H$560</v>
      </c>
      <c r="BH645">
        <f t="shared" ca="1" si="660"/>
        <v>340</v>
      </c>
      <c r="BI645" t="str">
        <f t="shared" si="673"/>
        <v>$H$554</v>
      </c>
      <c r="BJ645">
        <f t="shared" ca="1" si="661"/>
        <v>317.7</v>
      </c>
      <c r="BK645">
        <f>ROW()</f>
        <v>645</v>
      </c>
      <c r="BL645">
        <f t="shared" si="668"/>
        <v>85</v>
      </c>
      <c r="BM645" t="b">
        <f t="shared" si="674"/>
        <v>0</v>
      </c>
      <c r="BN645">
        <f t="shared" ca="1" si="677"/>
        <v>0</v>
      </c>
      <c r="BO645">
        <f t="shared" ca="1" si="675"/>
        <v>0</v>
      </c>
    </row>
    <row r="646" spans="1:67" x14ac:dyDescent="0.25">
      <c r="A646" t="str">
        <f t="shared" si="664"/>
        <v>20298</v>
      </c>
      <c r="B646">
        <f t="shared" si="665"/>
        <v>2029</v>
      </c>
      <c r="C646">
        <f t="shared" si="666"/>
        <v>8</v>
      </c>
      <c r="D646">
        <f t="shared" si="667"/>
        <v>641</v>
      </c>
      <c r="AN646" s="106" t="str">
        <f t="shared" ca="1" si="662"/>
        <v/>
      </c>
      <c r="AP646" s="106" t="str">
        <f t="shared" ca="1" si="663"/>
        <v/>
      </c>
      <c r="AR646" t="str">
        <f t="shared" si="654"/>
        <v>20298</v>
      </c>
      <c r="AS646">
        <f t="shared" si="659"/>
        <v>641</v>
      </c>
      <c r="AT646">
        <f t="shared" ca="1" si="655"/>
        <v>0</v>
      </c>
      <c r="AU646">
        <f t="shared" ca="1" si="656"/>
        <v>0</v>
      </c>
      <c r="AV646">
        <f t="shared" ca="1" si="657"/>
        <v>0</v>
      </c>
      <c r="AW646">
        <f t="shared" ca="1" si="658"/>
        <v>0</v>
      </c>
      <c r="BC646">
        <f t="shared" si="669"/>
        <v>559</v>
      </c>
      <c r="BD646">
        <f t="shared" si="670"/>
        <v>561</v>
      </c>
      <c r="BE646">
        <f t="shared" si="671"/>
        <v>562</v>
      </c>
      <c r="BF646">
        <f t="shared" si="676"/>
        <v>560</v>
      </c>
      <c r="BG646" t="str">
        <f t="shared" si="672"/>
        <v>$H$560</v>
      </c>
      <c r="BH646">
        <f t="shared" ca="1" si="660"/>
        <v>340</v>
      </c>
      <c r="BI646" t="str">
        <f t="shared" si="673"/>
        <v>$H$554</v>
      </c>
      <c r="BJ646">
        <f t="shared" ca="1" si="661"/>
        <v>317.7</v>
      </c>
      <c r="BK646">
        <f>ROW()</f>
        <v>646</v>
      </c>
      <c r="BL646">
        <f t="shared" si="668"/>
        <v>86</v>
      </c>
      <c r="BM646" t="b">
        <f t="shared" si="674"/>
        <v>0</v>
      </c>
      <c r="BN646">
        <f t="shared" ca="1" si="677"/>
        <v>0</v>
      </c>
      <c r="BO646">
        <f t="shared" ca="1" si="675"/>
        <v>0</v>
      </c>
    </row>
    <row r="647" spans="1:67" x14ac:dyDescent="0.25">
      <c r="A647" t="str">
        <f t="shared" si="664"/>
        <v>20299</v>
      </c>
      <c r="B647">
        <f t="shared" si="665"/>
        <v>2029</v>
      </c>
      <c r="C647">
        <f t="shared" si="666"/>
        <v>9</v>
      </c>
      <c r="D647">
        <f t="shared" si="667"/>
        <v>642</v>
      </c>
      <c r="AN647" s="106" t="str">
        <f t="shared" ca="1" si="662"/>
        <v/>
      </c>
      <c r="AP647" s="106" t="str">
        <f t="shared" ca="1" si="663"/>
        <v/>
      </c>
      <c r="AR647" t="str">
        <f t="shared" ref="AR647:AR710" si="678">A647</f>
        <v>20299</v>
      </c>
      <c r="AS647">
        <f t="shared" si="659"/>
        <v>642</v>
      </c>
      <c r="AT647">
        <f t="shared" ref="AT647:AT710" ca="1" si="679">ROUND(IF(ROW()&lt;BC$2,E647,INDIRECT(ADDRESS(BC$2,E$3))*(INDIRECT(ADDRESS(BC$2,E$3))/INDIRECT(ADDRESS(BC647-$BJ$3,E$3)))^((ROW()-BC647)/$BJ$3)*((ROW()-BC647-1)&lt;$BM$3)),0)</f>
        <v>0</v>
      </c>
      <c r="AU647">
        <f t="shared" ref="AU647:AU710" ca="1" si="680">ROUND(IF(ROW()&lt;BD$2,F647,INDIRECT(ADDRESS(BD$2,F$3))*(INDIRECT(ADDRESS(BD$2,F$3))/INDIRECT(ADDRESS(BD647-$BJ$3,F$3)))^((ROW()-BD647)/$BJ$3)*((ROW()-BD647-1)&lt;$BM$3)),0)</f>
        <v>0</v>
      </c>
      <c r="AV647">
        <f t="shared" ref="AV647:AV710" ca="1" si="681">MIN(1,ROUND(IF(ROW()&lt;BE$2,G647,INDIRECT(ADDRESS(BE$2,G$3))*(INDIRECT(ADDRESS(BE$2,G$3))/INDIRECT(ADDRESS(BE647-$BJ$3,G$3)))^((ROW()-BE647)/$BJ$3)*((ROW()-BE647-1)&lt;$BM$3)),2))</f>
        <v>0</v>
      </c>
      <c r="AW647">
        <f t="shared" ref="AW647:AW710" ca="1" si="682">ROUND(IF(ROW()&lt;BF$2,H647,INDIRECT(ADDRESS(BF$2,H$3))*(INDIRECT(ADDRESS(BF$2,H$3))/INDIRECT(ADDRESS(BF647-$BJ$3,H$3)))^((ROW()-BF647)/$BJ$3)*((ROW()-BF647-1)&lt;$BM$3)),1)</f>
        <v>0</v>
      </c>
      <c r="BC647">
        <f t="shared" si="669"/>
        <v>559</v>
      </c>
      <c r="BD647">
        <f t="shared" si="670"/>
        <v>561</v>
      </c>
      <c r="BE647">
        <f t="shared" si="671"/>
        <v>562</v>
      </c>
      <c r="BF647">
        <f t="shared" si="676"/>
        <v>560</v>
      </c>
      <c r="BG647" t="str">
        <f t="shared" si="672"/>
        <v>$H$560</v>
      </c>
      <c r="BH647">
        <f t="shared" ca="1" si="660"/>
        <v>340</v>
      </c>
      <c r="BI647" t="str">
        <f t="shared" si="673"/>
        <v>$H$554</v>
      </c>
      <c r="BJ647">
        <f t="shared" ca="1" si="661"/>
        <v>317.7</v>
      </c>
      <c r="BK647">
        <f>ROW()</f>
        <v>647</v>
      </c>
      <c r="BL647">
        <f t="shared" si="668"/>
        <v>87</v>
      </c>
      <c r="BM647" t="b">
        <f t="shared" si="674"/>
        <v>0</v>
      </c>
      <c r="BN647">
        <f t="shared" ca="1" si="677"/>
        <v>0</v>
      </c>
      <c r="BO647">
        <f t="shared" ca="1" si="675"/>
        <v>0</v>
      </c>
    </row>
    <row r="648" spans="1:67" x14ac:dyDescent="0.25">
      <c r="A648" t="str">
        <f t="shared" si="664"/>
        <v>202910</v>
      </c>
      <c r="B648">
        <f t="shared" si="665"/>
        <v>2029</v>
      </c>
      <c r="C648">
        <f t="shared" si="666"/>
        <v>10</v>
      </c>
      <c r="D648">
        <f t="shared" si="667"/>
        <v>643</v>
      </c>
      <c r="AN648" s="106" t="str">
        <f t="shared" ca="1" si="662"/>
        <v/>
      </c>
      <c r="AP648" s="106" t="str">
        <f t="shared" ca="1" si="663"/>
        <v/>
      </c>
      <c r="AR648" t="str">
        <f t="shared" si="678"/>
        <v>202910</v>
      </c>
      <c r="AS648">
        <f t="shared" si="659"/>
        <v>643</v>
      </c>
      <c r="AT648">
        <f t="shared" ca="1" si="679"/>
        <v>0</v>
      </c>
      <c r="AU648">
        <f t="shared" ca="1" si="680"/>
        <v>0</v>
      </c>
      <c r="AV648">
        <f t="shared" ca="1" si="681"/>
        <v>0</v>
      </c>
      <c r="AW648">
        <f t="shared" ca="1" si="682"/>
        <v>0</v>
      </c>
      <c r="BC648">
        <f t="shared" si="669"/>
        <v>559</v>
      </c>
      <c r="BD648">
        <f t="shared" si="670"/>
        <v>561</v>
      </c>
      <c r="BE648">
        <f t="shared" si="671"/>
        <v>562</v>
      </c>
      <c r="BF648">
        <f t="shared" si="676"/>
        <v>560</v>
      </c>
      <c r="BG648" t="str">
        <f t="shared" si="672"/>
        <v>$H$560</v>
      </c>
      <c r="BH648">
        <f t="shared" ca="1" si="660"/>
        <v>340</v>
      </c>
      <c r="BI648" t="str">
        <f t="shared" si="673"/>
        <v>$H$554</v>
      </c>
      <c r="BJ648">
        <f t="shared" ca="1" si="661"/>
        <v>317.7</v>
      </c>
      <c r="BK648">
        <f>ROW()</f>
        <v>648</v>
      </c>
      <c r="BL648">
        <f t="shared" si="668"/>
        <v>88</v>
      </c>
      <c r="BM648" t="b">
        <f t="shared" si="674"/>
        <v>0</v>
      </c>
      <c r="BN648">
        <f t="shared" ca="1" si="677"/>
        <v>0</v>
      </c>
      <c r="BO648">
        <f t="shared" ca="1" si="675"/>
        <v>0</v>
      </c>
    </row>
    <row r="649" spans="1:67" x14ac:dyDescent="0.25">
      <c r="A649" t="str">
        <f t="shared" si="664"/>
        <v>202911</v>
      </c>
      <c r="B649">
        <f t="shared" si="665"/>
        <v>2029</v>
      </c>
      <c r="C649">
        <f t="shared" si="666"/>
        <v>11</v>
      </c>
      <c r="D649">
        <f t="shared" si="667"/>
        <v>644</v>
      </c>
      <c r="AN649" s="106" t="str">
        <f t="shared" ca="1" si="662"/>
        <v/>
      </c>
      <c r="AP649" s="106" t="str">
        <f t="shared" ca="1" si="663"/>
        <v/>
      </c>
      <c r="AR649" t="str">
        <f t="shared" si="678"/>
        <v>202911</v>
      </c>
      <c r="AS649">
        <f t="shared" si="659"/>
        <v>644</v>
      </c>
      <c r="AT649">
        <f t="shared" ca="1" si="679"/>
        <v>0</v>
      </c>
      <c r="AU649">
        <f t="shared" ca="1" si="680"/>
        <v>0</v>
      </c>
      <c r="AV649">
        <f t="shared" ca="1" si="681"/>
        <v>0</v>
      </c>
      <c r="AW649">
        <f t="shared" ca="1" si="682"/>
        <v>0</v>
      </c>
      <c r="BC649">
        <f t="shared" si="669"/>
        <v>559</v>
      </c>
      <c r="BD649">
        <f t="shared" si="670"/>
        <v>561</v>
      </c>
      <c r="BE649">
        <f t="shared" si="671"/>
        <v>562</v>
      </c>
      <c r="BF649">
        <f t="shared" si="676"/>
        <v>560</v>
      </c>
      <c r="BG649" t="str">
        <f t="shared" si="672"/>
        <v>$H$560</v>
      </c>
      <c r="BH649">
        <f t="shared" ca="1" si="660"/>
        <v>340</v>
      </c>
      <c r="BI649" t="str">
        <f t="shared" si="673"/>
        <v>$H$554</v>
      </c>
      <c r="BJ649">
        <f t="shared" ca="1" si="661"/>
        <v>317.7</v>
      </c>
      <c r="BK649">
        <f>ROW()</f>
        <v>649</v>
      </c>
      <c r="BL649">
        <f t="shared" si="668"/>
        <v>89</v>
      </c>
      <c r="BM649" t="b">
        <f t="shared" si="674"/>
        <v>0</v>
      </c>
      <c r="BN649">
        <f t="shared" ca="1" si="677"/>
        <v>0</v>
      </c>
      <c r="BO649">
        <f t="shared" ca="1" si="675"/>
        <v>0</v>
      </c>
    </row>
    <row r="650" spans="1:67" x14ac:dyDescent="0.25">
      <c r="A650" t="str">
        <f t="shared" si="664"/>
        <v>202912</v>
      </c>
      <c r="B650">
        <f t="shared" si="665"/>
        <v>2029</v>
      </c>
      <c r="C650">
        <f t="shared" si="666"/>
        <v>12</v>
      </c>
      <c r="D650">
        <f t="shared" si="667"/>
        <v>645</v>
      </c>
      <c r="AN650" s="106" t="str">
        <f t="shared" ca="1" si="662"/>
        <v/>
      </c>
      <c r="AP650" s="106" t="str">
        <f t="shared" ca="1" si="663"/>
        <v/>
      </c>
      <c r="AR650" t="str">
        <f t="shared" si="678"/>
        <v>202912</v>
      </c>
      <c r="AS650">
        <f t="shared" si="659"/>
        <v>645</v>
      </c>
      <c r="AT650">
        <f t="shared" ca="1" si="679"/>
        <v>0</v>
      </c>
      <c r="AU650">
        <f t="shared" ca="1" si="680"/>
        <v>0</v>
      </c>
      <c r="AV650">
        <f t="shared" ca="1" si="681"/>
        <v>0</v>
      </c>
      <c r="AW650">
        <f t="shared" ca="1" si="682"/>
        <v>0</v>
      </c>
      <c r="BC650">
        <f t="shared" si="669"/>
        <v>559</v>
      </c>
      <c r="BD650">
        <f t="shared" si="670"/>
        <v>561</v>
      </c>
      <c r="BE650">
        <f t="shared" si="671"/>
        <v>562</v>
      </c>
      <c r="BF650">
        <f t="shared" si="676"/>
        <v>560</v>
      </c>
      <c r="BG650" t="str">
        <f t="shared" si="672"/>
        <v>$H$560</v>
      </c>
      <c r="BH650">
        <f t="shared" ca="1" si="660"/>
        <v>340</v>
      </c>
      <c r="BI650" t="str">
        <f t="shared" si="673"/>
        <v>$H$554</v>
      </c>
      <c r="BJ650">
        <f t="shared" ca="1" si="661"/>
        <v>317.7</v>
      </c>
      <c r="BK650">
        <f>ROW()</f>
        <v>650</v>
      </c>
      <c r="BL650">
        <f t="shared" si="668"/>
        <v>90</v>
      </c>
      <c r="BM650" t="b">
        <f t="shared" si="674"/>
        <v>0</v>
      </c>
      <c r="BN650">
        <f t="shared" ca="1" si="677"/>
        <v>0</v>
      </c>
      <c r="BO650">
        <f t="shared" ca="1" si="675"/>
        <v>0</v>
      </c>
    </row>
    <row r="651" spans="1:67" x14ac:dyDescent="0.25">
      <c r="A651" t="str">
        <f t="shared" si="664"/>
        <v>20301</v>
      </c>
      <c r="B651">
        <f t="shared" si="665"/>
        <v>2030</v>
      </c>
      <c r="C651">
        <f t="shared" si="666"/>
        <v>1</v>
      </c>
      <c r="D651">
        <f t="shared" si="667"/>
        <v>646</v>
      </c>
      <c r="AN651" s="106" t="str">
        <f t="shared" ca="1" si="662"/>
        <v/>
      </c>
      <c r="AP651" s="106" t="str">
        <f t="shared" ca="1" si="663"/>
        <v/>
      </c>
      <c r="AR651" t="str">
        <f t="shared" si="678"/>
        <v>20301</v>
      </c>
      <c r="AS651">
        <f t="shared" si="659"/>
        <v>646</v>
      </c>
      <c r="AT651">
        <f t="shared" ca="1" si="679"/>
        <v>0</v>
      </c>
      <c r="AU651">
        <f t="shared" ca="1" si="680"/>
        <v>0</v>
      </c>
      <c r="AV651">
        <f t="shared" ca="1" si="681"/>
        <v>0</v>
      </c>
      <c r="AW651">
        <f t="shared" ca="1" si="682"/>
        <v>0</v>
      </c>
      <c r="BC651">
        <f t="shared" si="669"/>
        <v>559</v>
      </c>
      <c r="BD651">
        <f t="shared" si="670"/>
        <v>561</v>
      </c>
      <c r="BE651">
        <f t="shared" si="671"/>
        <v>562</v>
      </c>
      <c r="BF651">
        <f t="shared" si="676"/>
        <v>560</v>
      </c>
      <c r="BG651" t="str">
        <f t="shared" si="672"/>
        <v>$H$560</v>
      </c>
      <c r="BH651">
        <f t="shared" ca="1" si="660"/>
        <v>340</v>
      </c>
      <c r="BI651" t="str">
        <f t="shared" si="673"/>
        <v>$H$554</v>
      </c>
      <c r="BJ651">
        <f t="shared" ca="1" si="661"/>
        <v>317.7</v>
      </c>
      <c r="BK651">
        <f>ROW()</f>
        <v>651</v>
      </c>
      <c r="BL651">
        <f t="shared" si="668"/>
        <v>91</v>
      </c>
      <c r="BM651" t="b">
        <f t="shared" si="674"/>
        <v>0</v>
      </c>
      <c r="BN651">
        <f t="shared" ca="1" si="677"/>
        <v>0</v>
      </c>
      <c r="BO651">
        <f t="shared" ca="1" si="675"/>
        <v>0</v>
      </c>
    </row>
    <row r="652" spans="1:67" x14ac:dyDescent="0.25">
      <c r="A652" t="str">
        <f t="shared" si="664"/>
        <v>20302</v>
      </c>
      <c r="B652">
        <f t="shared" si="665"/>
        <v>2030</v>
      </c>
      <c r="C652">
        <f t="shared" si="666"/>
        <v>2</v>
      </c>
      <c r="D652">
        <f t="shared" si="667"/>
        <v>647</v>
      </c>
      <c r="AN652" s="106" t="str">
        <f t="shared" ca="1" si="662"/>
        <v/>
      </c>
      <c r="AP652" s="106" t="str">
        <f t="shared" ca="1" si="663"/>
        <v/>
      </c>
      <c r="AR652" t="str">
        <f t="shared" si="678"/>
        <v>20302</v>
      </c>
      <c r="AS652">
        <f t="shared" si="659"/>
        <v>647</v>
      </c>
      <c r="AT652">
        <f t="shared" ca="1" si="679"/>
        <v>0</v>
      </c>
      <c r="AU652">
        <f t="shared" ca="1" si="680"/>
        <v>0</v>
      </c>
      <c r="AV652">
        <f t="shared" ca="1" si="681"/>
        <v>0</v>
      </c>
      <c r="AW652">
        <f t="shared" ca="1" si="682"/>
        <v>0</v>
      </c>
      <c r="BC652">
        <f t="shared" si="669"/>
        <v>559</v>
      </c>
      <c r="BD652">
        <f t="shared" si="670"/>
        <v>561</v>
      </c>
      <c r="BE652">
        <f t="shared" si="671"/>
        <v>562</v>
      </c>
      <c r="BF652">
        <f t="shared" si="676"/>
        <v>560</v>
      </c>
      <c r="BG652" t="str">
        <f t="shared" si="672"/>
        <v>$H$560</v>
      </c>
      <c r="BH652">
        <f t="shared" ca="1" si="660"/>
        <v>340</v>
      </c>
      <c r="BI652" t="str">
        <f t="shared" si="673"/>
        <v>$H$554</v>
      </c>
      <c r="BJ652">
        <f t="shared" ca="1" si="661"/>
        <v>317.7</v>
      </c>
      <c r="BK652">
        <f>ROW()</f>
        <v>652</v>
      </c>
      <c r="BL652">
        <f t="shared" si="668"/>
        <v>92</v>
      </c>
      <c r="BM652" t="b">
        <f t="shared" si="674"/>
        <v>0</v>
      </c>
      <c r="BN652">
        <f t="shared" ca="1" si="677"/>
        <v>0</v>
      </c>
      <c r="BO652">
        <f t="shared" ca="1" si="675"/>
        <v>0</v>
      </c>
    </row>
    <row r="653" spans="1:67" x14ac:dyDescent="0.25">
      <c r="A653" t="str">
        <f t="shared" si="664"/>
        <v>20303</v>
      </c>
      <c r="B653">
        <f t="shared" si="665"/>
        <v>2030</v>
      </c>
      <c r="C653">
        <f t="shared" si="666"/>
        <v>3</v>
      </c>
      <c r="D653">
        <f t="shared" si="667"/>
        <v>648</v>
      </c>
      <c r="AN653" s="106" t="str">
        <f t="shared" ca="1" si="662"/>
        <v/>
      </c>
      <c r="AP653" s="106" t="str">
        <f t="shared" ca="1" si="663"/>
        <v/>
      </c>
      <c r="AR653" t="str">
        <f t="shared" si="678"/>
        <v>20303</v>
      </c>
      <c r="AS653">
        <f t="shared" ref="AS653:AS716" si="683">D653</f>
        <v>648</v>
      </c>
      <c r="AT653">
        <f t="shared" ca="1" si="679"/>
        <v>0</v>
      </c>
      <c r="AU653">
        <f t="shared" ca="1" si="680"/>
        <v>0</v>
      </c>
      <c r="AV653">
        <f t="shared" ca="1" si="681"/>
        <v>0</v>
      </c>
      <c r="AW653">
        <f t="shared" ca="1" si="682"/>
        <v>0</v>
      </c>
      <c r="BC653">
        <f t="shared" si="669"/>
        <v>559</v>
      </c>
      <c r="BD653">
        <f t="shared" si="670"/>
        <v>561</v>
      </c>
      <c r="BE653">
        <f t="shared" si="671"/>
        <v>562</v>
      </c>
      <c r="BF653">
        <f t="shared" si="676"/>
        <v>560</v>
      </c>
      <c r="BG653" t="str">
        <f t="shared" si="672"/>
        <v>$H$560</v>
      </c>
      <c r="BH653">
        <f t="shared" ca="1" si="660"/>
        <v>340</v>
      </c>
      <c r="BI653" t="str">
        <f t="shared" si="673"/>
        <v>$H$554</v>
      </c>
      <c r="BJ653">
        <f t="shared" ca="1" si="661"/>
        <v>317.7</v>
      </c>
      <c r="BK653">
        <f>ROW()</f>
        <v>653</v>
      </c>
      <c r="BL653">
        <f t="shared" si="668"/>
        <v>93</v>
      </c>
      <c r="BM653" t="b">
        <f t="shared" si="674"/>
        <v>0</v>
      </c>
      <c r="BN653">
        <f t="shared" ca="1" si="677"/>
        <v>0</v>
      </c>
      <c r="BO653">
        <f t="shared" ca="1" si="675"/>
        <v>0</v>
      </c>
    </row>
    <row r="654" spans="1:67" x14ac:dyDescent="0.25">
      <c r="A654" t="str">
        <f t="shared" si="664"/>
        <v>20304</v>
      </c>
      <c r="B654">
        <f t="shared" si="665"/>
        <v>2030</v>
      </c>
      <c r="C654">
        <f t="shared" si="666"/>
        <v>4</v>
      </c>
      <c r="D654">
        <f t="shared" si="667"/>
        <v>649</v>
      </c>
      <c r="AN654" s="106" t="str">
        <f t="shared" ca="1" si="662"/>
        <v/>
      </c>
      <c r="AP654" s="106" t="str">
        <f t="shared" ca="1" si="663"/>
        <v/>
      </c>
      <c r="AR654" t="str">
        <f t="shared" si="678"/>
        <v>20304</v>
      </c>
      <c r="AS654">
        <f t="shared" si="683"/>
        <v>649</v>
      </c>
      <c r="AT654">
        <f t="shared" ca="1" si="679"/>
        <v>0</v>
      </c>
      <c r="AU654">
        <f t="shared" ca="1" si="680"/>
        <v>0</v>
      </c>
      <c r="AV654">
        <f t="shared" ca="1" si="681"/>
        <v>0</v>
      </c>
      <c r="AW654">
        <f t="shared" ca="1" si="682"/>
        <v>0</v>
      </c>
      <c r="BC654">
        <f t="shared" si="669"/>
        <v>559</v>
      </c>
      <c r="BD654">
        <f t="shared" si="670"/>
        <v>561</v>
      </c>
      <c r="BE654">
        <f t="shared" si="671"/>
        <v>562</v>
      </c>
      <c r="BF654">
        <f t="shared" si="676"/>
        <v>560</v>
      </c>
      <c r="BG654" t="str">
        <f t="shared" si="672"/>
        <v>$H$560</v>
      </c>
      <c r="BH654">
        <f t="shared" ca="1" si="660"/>
        <v>340</v>
      </c>
      <c r="BI654" t="str">
        <f t="shared" si="673"/>
        <v>$H$554</v>
      </c>
      <c r="BJ654">
        <f t="shared" ca="1" si="661"/>
        <v>317.7</v>
      </c>
      <c r="BK654">
        <f>ROW()</f>
        <v>654</v>
      </c>
      <c r="BL654">
        <f t="shared" si="668"/>
        <v>94</v>
      </c>
      <c r="BM654" t="b">
        <f t="shared" si="674"/>
        <v>0</v>
      </c>
      <c r="BN654">
        <f t="shared" ca="1" si="677"/>
        <v>0</v>
      </c>
      <c r="BO654">
        <f t="shared" ca="1" si="675"/>
        <v>0</v>
      </c>
    </row>
    <row r="655" spans="1:67" x14ac:dyDescent="0.25">
      <c r="A655" t="str">
        <f t="shared" si="664"/>
        <v>20305</v>
      </c>
      <c r="B655">
        <f t="shared" si="665"/>
        <v>2030</v>
      </c>
      <c r="C655">
        <f t="shared" si="666"/>
        <v>5</v>
      </c>
      <c r="D655">
        <f t="shared" si="667"/>
        <v>650</v>
      </c>
      <c r="AN655" s="106" t="str">
        <f t="shared" ca="1" si="662"/>
        <v/>
      </c>
      <c r="AP655" s="106" t="str">
        <f t="shared" ca="1" si="663"/>
        <v/>
      </c>
      <c r="AR655" t="str">
        <f t="shared" si="678"/>
        <v>20305</v>
      </c>
      <c r="AS655">
        <f t="shared" si="683"/>
        <v>650</v>
      </c>
      <c r="AT655">
        <f t="shared" ca="1" si="679"/>
        <v>0</v>
      </c>
      <c r="AU655">
        <f t="shared" ca="1" si="680"/>
        <v>0</v>
      </c>
      <c r="AV655">
        <f t="shared" ca="1" si="681"/>
        <v>0</v>
      </c>
      <c r="AW655">
        <f t="shared" ca="1" si="682"/>
        <v>0</v>
      </c>
      <c r="BC655">
        <f t="shared" si="669"/>
        <v>559</v>
      </c>
      <c r="BD655">
        <f t="shared" si="670"/>
        <v>561</v>
      </c>
      <c r="BE655">
        <f t="shared" si="671"/>
        <v>562</v>
      </c>
      <c r="BF655">
        <f t="shared" si="676"/>
        <v>560</v>
      </c>
      <c r="BG655" t="str">
        <f t="shared" si="672"/>
        <v>$H$560</v>
      </c>
      <c r="BH655">
        <f t="shared" ca="1" si="660"/>
        <v>340</v>
      </c>
      <c r="BI655" t="str">
        <f t="shared" si="673"/>
        <v>$H$554</v>
      </c>
      <c r="BJ655">
        <f t="shared" ca="1" si="661"/>
        <v>317.7</v>
      </c>
      <c r="BK655">
        <f>ROW()</f>
        <v>655</v>
      </c>
      <c r="BL655">
        <f t="shared" si="668"/>
        <v>95</v>
      </c>
      <c r="BM655" t="b">
        <f t="shared" si="674"/>
        <v>0</v>
      </c>
      <c r="BN655">
        <f t="shared" ca="1" si="677"/>
        <v>0</v>
      </c>
      <c r="BO655">
        <f t="shared" ca="1" si="675"/>
        <v>0</v>
      </c>
    </row>
    <row r="656" spans="1:67" x14ac:dyDescent="0.25">
      <c r="A656" t="str">
        <f t="shared" si="664"/>
        <v>20306</v>
      </c>
      <c r="B656">
        <f t="shared" si="665"/>
        <v>2030</v>
      </c>
      <c r="C656">
        <f t="shared" si="666"/>
        <v>6</v>
      </c>
      <c r="D656">
        <f t="shared" si="667"/>
        <v>651</v>
      </c>
      <c r="AN656" s="106" t="str">
        <f t="shared" ca="1" si="662"/>
        <v/>
      </c>
      <c r="AP656" s="106" t="str">
        <f t="shared" ca="1" si="663"/>
        <v/>
      </c>
      <c r="AR656" t="str">
        <f t="shared" si="678"/>
        <v>20306</v>
      </c>
      <c r="AS656">
        <f t="shared" si="683"/>
        <v>651</v>
      </c>
      <c r="AT656">
        <f t="shared" ca="1" si="679"/>
        <v>0</v>
      </c>
      <c r="AU656">
        <f t="shared" ca="1" si="680"/>
        <v>0</v>
      </c>
      <c r="AV656">
        <f t="shared" ca="1" si="681"/>
        <v>0</v>
      </c>
      <c r="AW656">
        <f t="shared" ca="1" si="682"/>
        <v>0</v>
      </c>
      <c r="BC656">
        <f t="shared" si="669"/>
        <v>559</v>
      </c>
      <c r="BD656">
        <f t="shared" si="670"/>
        <v>561</v>
      </c>
      <c r="BE656">
        <f t="shared" si="671"/>
        <v>562</v>
      </c>
      <c r="BF656">
        <f t="shared" si="676"/>
        <v>560</v>
      </c>
      <c r="BG656" t="str">
        <f t="shared" si="672"/>
        <v>$H$560</v>
      </c>
      <c r="BH656">
        <f t="shared" ca="1" si="660"/>
        <v>340</v>
      </c>
      <c r="BI656" t="str">
        <f t="shared" si="673"/>
        <v>$H$554</v>
      </c>
      <c r="BJ656">
        <f t="shared" ca="1" si="661"/>
        <v>317.7</v>
      </c>
      <c r="BK656">
        <f>ROW()</f>
        <v>656</v>
      </c>
      <c r="BL656">
        <f t="shared" si="668"/>
        <v>96</v>
      </c>
      <c r="BM656" t="b">
        <f t="shared" si="674"/>
        <v>0</v>
      </c>
      <c r="BN656">
        <f t="shared" ca="1" si="677"/>
        <v>0</v>
      </c>
      <c r="BO656">
        <f t="shared" ca="1" si="675"/>
        <v>0</v>
      </c>
    </row>
    <row r="657" spans="1:67" x14ac:dyDescent="0.25">
      <c r="A657" t="str">
        <f t="shared" si="664"/>
        <v>20307</v>
      </c>
      <c r="B657">
        <f t="shared" si="665"/>
        <v>2030</v>
      </c>
      <c r="C657">
        <f t="shared" si="666"/>
        <v>7</v>
      </c>
      <c r="D657">
        <f t="shared" si="667"/>
        <v>652</v>
      </c>
      <c r="AN657" s="106" t="str">
        <f t="shared" ca="1" si="662"/>
        <v/>
      </c>
      <c r="AP657" s="106" t="str">
        <f t="shared" ca="1" si="663"/>
        <v/>
      </c>
      <c r="AR657" t="str">
        <f t="shared" si="678"/>
        <v>20307</v>
      </c>
      <c r="AS657">
        <f t="shared" si="683"/>
        <v>652</v>
      </c>
      <c r="AT657">
        <f t="shared" ca="1" si="679"/>
        <v>0</v>
      </c>
      <c r="AU657">
        <f t="shared" ca="1" si="680"/>
        <v>0</v>
      </c>
      <c r="AV657">
        <f t="shared" ca="1" si="681"/>
        <v>0</v>
      </c>
      <c r="AW657">
        <f t="shared" ca="1" si="682"/>
        <v>0</v>
      </c>
      <c r="BC657">
        <f t="shared" si="669"/>
        <v>559</v>
      </c>
      <c r="BD657">
        <f t="shared" si="670"/>
        <v>561</v>
      </c>
      <c r="BE657">
        <f t="shared" si="671"/>
        <v>562</v>
      </c>
      <c r="BF657">
        <f t="shared" si="676"/>
        <v>560</v>
      </c>
      <c r="BG657" t="str">
        <f t="shared" si="672"/>
        <v>$H$560</v>
      </c>
      <c r="BH657">
        <f t="shared" ca="1" si="660"/>
        <v>340</v>
      </c>
      <c r="BI657" t="str">
        <f t="shared" si="673"/>
        <v>$H$554</v>
      </c>
      <c r="BJ657">
        <f t="shared" ca="1" si="661"/>
        <v>317.7</v>
      </c>
      <c r="BK657">
        <f>ROW()</f>
        <v>657</v>
      </c>
      <c r="BL657">
        <f t="shared" si="668"/>
        <v>97</v>
      </c>
      <c r="BM657" t="b">
        <f t="shared" si="674"/>
        <v>0</v>
      </c>
      <c r="BN657">
        <f t="shared" ca="1" si="677"/>
        <v>0</v>
      </c>
      <c r="BO657">
        <f t="shared" ca="1" si="675"/>
        <v>0</v>
      </c>
    </row>
    <row r="658" spans="1:67" x14ac:dyDescent="0.25">
      <c r="A658" t="str">
        <f t="shared" si="664"/>
        <v>20308</v>
      </c>
      <c r="B658">
        <f t="shared" si="665"/>
        <v>2030</v>
      </c>
      <c r="C658">
        <f t="shared" si="666"/>
        <v>8</v>
      </c>
      <c r="D658">
        <f t="shared" si="667"/>
        <v>653</v>
      </c>
      <c r="AN658" s="106" t="str">
        <f t="shared" ca="1" si="662"/>
        <v/>
      </c>
      <c r="AP658" s="106" t="str">
        <f t="shared" ca="1" si="663"/>
        <v/>
      </c>
      <c r="AR658" t="str">
        <f t="shared" si="678"/>
        <v>20308</v>
      </c>
      <c r="AS658">
        <f t="shared" si="683"/>
        <v>653</v>
      </c>
      <c r="AT658">
        <f t="shared" ca="1" si="679"/>
        <v>0</v>
      </c>
      <c r="AU658">
        <f t="shared" ca="1" si="680"/>
        <v>0</v>
      </c>
      <c r="AV658">
        <f t="shared" ca="1" si="681"/>
        <v>0</v>
      </c>
      <c r="AW658">
        <f t="shared" ca="1" si="682"/>
        <v>0</v>
      </c>
      <c r="BC658">
        <f t="shared" si="669"/>
        <v>559</v>
      </c>
      <c r="BD658">
        <f t="shared" si="670"/>
        <v>561</v>
      </c>
      <c r="BE658">
        <f t="shared" si="671"/>
        <v>562</v>
      </c>
      <c r="BF658">
        <f t="shared" si="676"/>
        <v>560</v>
      </c>
      <c r="BG658" t="str">
        <f t="shared" si="672"/>
        <v>$H$560</v>
      </c>
      <c r="BH658">
        <f t="shared" ref="BH658:BH682" ca="1" si="684">INDIRECT(BG658)</f>
        <v>340</v>
      </c>
      <c r="BI658" t="str">
        <f t="shared" si="673"/>
        <v>$H$554</v>
      </c>
      <c r="BJ658">
        <f t="shared" ref="BJ658:BJ682" ca="1" si="685">INDIRECT(BI658)</f>
        <v>317.7</v>
      </c>
      <c r="BK658">
        <f>ROW()</f>
        <v>658</v>
      </c>
      <c r="BL658">
        <f t="shared" si="668"/>
        <v>98</v>
      </c>
      <c r="BM658" t="b">
        <f t="shared" si="674"/>
        <v>0</v>
      </c>
      <c r="BN658">
        <f t="shared" ca="1" si="677"/>
        <v>0</v>
      </c>
      <c r="BO658">
        <f t="shared" ca="1" si="675"/>
        <v>0</v>
      </c>
    </row>
    <row r="659" spans="1:67" x14ac:dyDescent="0.25">
      <c r="A659" t="str">
        <f t="shared" si="664"/>
        <v>20309</v>
      </c>
      <c r="B659">
        <f t="shared" si="665"/>
        <v>2030</v>
      </c>
      <c r="C659">
        <f t="shared" si="666"/>
        <v>9</v>
      </c>
      <c r="D659">
        <f t="shared" si="667"/>
        <v>654</v>
      </c>
      <c r="AN659" s="106" t="str">
        <f t="shared" ref="AN659:AN722" ca="1" si="686">IF(AND(AT659=0,AT658&gt;0),DATE(B659,C659-1,1),"")</f>
        <v/>
      </c>
      <c r="AP659" s="106" t="str">
        <f t="shared" ref="AP659:AP722" ca="1" si="687">IF(AND(AU659=0,AU658&gt;0),DATE(B659,C659-1,1),"")</f>
        <v/>
      </c>
      <c r="AR659" t="str">
        <f t="shared" si="678"/>
        <v>20309</v>
      </c>
      <c r="AS659">
        <f t="shared" si="683"/>
        <v>654</v>
      </c>
      <c r="AT659">
        <f t="shared" ca="1" si="679"/>
        <v>0</v>
      </c>
      <c r="AU659">
        <f t="shared" ca="1" si="680"/>
        <v>0</v>
      </c>
      <c r="AV659">
        <f t="shared" ca="1" si="681"/>
        <v>0</v>
      </c>
      <c r="AW659">
        <f t="shared" ca="1" si="682"/>
        <v>0</v>
      </c>
      <c r="BC659">
        <f t="shared" si="669"/>
        <v>559</v>
      </c>
      <c r="BD659">
        <f t="shared" si="670"/>
        <v>561</v>
      </c>
      <c r="BE659">
        <f t="shared" si="671"/>
        <v>562</v>
      </c>
      <c r="BF659">
        <f t="shared" si="676"/>
        <v>560</v>
      </c>
      <c r="BG659" t="str">
        <f t="shared" si="672"/>
        <v>$H$560</v>
      </c>
      <c r="BH659">
        <f t="shared" ca="1" si="684"/>
        <v>340</v>
      </c>
      <c r="BI659" t="str">
        <f t="shared" si="673"/>
        <v>$H$554</v>
      </c>
      <c r="BJ659">
        <f t="shared" ca="1" si="685"/>
        <v>317.7</v>
      </c>
      <c r="BK659">
        <f>ROW()</f>
        <v>659</v>
      </c>
      <c r="BL659">
        <f t="shared" si="668"/>
        <v>99</v>
      </c>
      <c r="BM659" t="b">
        <f t="shared" si="674"/>
        <v>0</v>
      </c>
      <c r="BN659">
        <f t="shared" ca="1" si="677"/>
        <v>0</v>
      </c>
      <c r="BO659">
        <f t="shared" ca="1" si="675"/>
        <v>0</v>
      </c>
    </row>
    <row r="660" spans="1:67" x14ac:dyDescent="0.25">
      <c r="A660" t="str">
        <f t="shared" si="664"/>
        <v>203010</v>
      </c>
      <c r="B660">
        <f t="shared" si="665"/>
        <v>2030</v>
      </c>
      <c r="C660">
        <f t="shared" si="666"/>
        <v>10</v>
      </c>
      <c r="D660">
        <f t="shared" si="667"/>
        <v>655</v>
      </c>
      <c r="AN660" s="106" t="str">
        <f t="shared" ca="1" si="686"/>
        <v/>
      </c>
      <c r="AP660" s="106" t="str">
        <f t="shared" ca="1" si="687"/>
        <v/>
      </c>
      <c r="AR660" t="str">
        <f t="shared" si="678"/>
        <v>203010</v>
      </c>
      <c r="AS660">
        <f t="shared" si="683"/>
        <v>655</v>
      </c>
      <c r="AT660">
        <f t="shared" ca="1" si="679"/>
        <v>0</v>
      </c>
      <c r="AU660">
        <f t="shared" ca="1" si="680"/>
        <v>0</v>
      </c>
      <c r="AV660">
        <f t="shared" ca="1" si="681"/>
        <v>0</v>
      </c>
      <c r="AW660">
        <f t="shared" ca="1" si="682"/>
        <v>0</v>
      </c>
      <c r="BC660">
        <f t="shared" si="669"/>
        <v>559</v>
      </c>
      <c r="BD660">
        <f t="shared" si="670"/>
        <v>561</v>
      </c>
      <c r="BE660">
        <f t="shared" si="671"/>
        <v>562</v>
      </c>
      <c r="BF660">
        <f t="shared" si="676"/>
        <v>560</v>
      </c>
      <c r="BG660" t="str">
        <f t="shared" si="672"/>
        <v>$H$560</v>
      </c>
      <c r="BH660">
        <f t="shared" ca="1" si="684"/>
        <v>340</v>
      </c>
      <c r="BI660" t="str">
        <f t="shared" si="673"/>
        <v>$H$554</v>
      </c>
      <c r="BJ660">
        <f t="shared" ca="1" si="685"/>
        <v>317.7</v>
      </c>
      <c r="BK660">
        <f>ROW()</f>
        <v>660</v>
      </c>
      <c r="BL660">
        <f t="shared" si="668"/>
        <v>100</v>
      </c>
      <c r="BM660" t="b">
        <f t="shared" si="674"/>
        <v>0</v>
      </c>
      <c r="BN660">
        <f t="shared" ca="1" si="677"/>
        <v>0</v>
      </c>
      <c r="BO660">
        <f t="shared" ca="1" si="675"/>
        <v>0</v>
      </c>
    </row>
    <row r="661" spans="1:67" x14ac:dyDescent="0.25">
      <c r="A661" t="str">
        <f t="shared" si="664"/>
        <v>203011</v>
      </c>
      <c r="B661">
        <f t="shared" si="665"/>
        <v>2030</v>
      </c>
      <c r="C661">
        <f t="shared" si="666"/>
        <v>11</v>
      </c>
      <c r="D661">
        <f t="shared" si="667"/>
        <v>656</v>
      </c>
      <c r="AN661" s="106" t="str">
        <f t="shared" ca="1" si="686"/>
        <v/>
      </c>
      <c r="AP661" s="106" t="str">
        <f t="shared" ca="1" si="687"/>
        <v/>
      </c>
      <c r="AR661" t="str">
        <f t="shared" si="678"/>
        <v>203011</v>
      </c>
      <c r="AS661">
        <f t="shared" si="683"/>
        <v>656</v>
      </c>
      <c r="AT661">
        <f t="shared" ca="1" si="679"/>
        <v>0</v>
      </c>
      <c r="AU661">
        <f t="shared" ca="1" si="680"/>
        <v>0</v>
      </c>
      <c r="AV661">
        <f t="shared" ca="1" si="681"/>
        <v>0</v>
      </c>
      <c r="AW661">
        <f t="shared" ca="1" si="682"/>
        <v>0</v>
      </c>
      <c r="BC661">
        <f t="shared" si="669"/>
        <v>559</v>
      </c>
      <c r="BD661">
        <f t="shared" si="670"/>
        <v>561</v>
      </c>
      <c r="BE661">
        <f t="shared" si="671"/>
        <v>562</v>
      </c>
      <c r="BF661">
        <f t="shared" si="676"/>
        <v>560</v>
      </c>
      <c r="BG661" t="str">
        <f t="shared" si="672"/>
        <v>$H$560</v>
      </c>
      <c r="BH661">
        <f t="shared" ca="1" si="684"/>
        <v>340</v>
      </c>
      <c r="BI661" t="str">
        <f t="shared" si="673"/>
        <v>$H$554</v>
      </c>
      <c r="BJ661">
        <f t="shared" ca="1" si="685"/>
        <v>317.7</v>
      </c>
      <c r="BK661">
        <f>ROW()</f>
        <v>661</v>
      </c>
      <c r="BL661">
        <f t="shared" si="668"/>
        <v>101</v>
      </c>
      <c r="BM661" t="b">
        <f t="shared" si="674"/>
        <v>0</v>
      </c>
      <c r="BN661">
        <f t="shared" ca="1" si="677"/>
        <v>0</v>
      </c>
      <c r="BO661">
        <f t="shared" ca="1" si="675"/>
        <v>0</v>
      </c>
    </row>
    <row r="662" spans="1:67" x14ac:dyDescent="0.25">
      <c r="A662" t="str">
        <f t="shared" si="664"/>
        <v>203012</v>
      </c>
      <c r="B662">
        <f t="shared" si="665"/>
        <v>2030</v>
      </c>
      <c r="C662">
        <f t="shared" si="666"/>
        <v>12</v>
      </c>
      <c r="D662">
        <f t="shared" si="667"/>
        <v>657</v>
      </c>
      <c r="AN662" s="106" t="str">
        <f t="shared" ca="1" si="686"/>
        <v/>
      </c>
      <c r="AP662" s="106" t="str">
        <f t="shared" ca="1" si="687"/>
        <v/>
      </c>
      <c r="AR662" t="str">
        <f t="shared" si="678"/>
        <v>203012</v>
      </c>
      <c r="AS662">
        <f t="shared" si="683"/>
        <v>657</v>
      </c>
      <c r="AT662">
        <f t="shared" ca="1" si="679"/>
        <v>0</v>
      </c>
      <c r="AU662">
        <f t="shared" ca="1" si="680"/>
        <v>0</v>
      </c>
      <c r="AV662">
        <f t="shared" ca="1" si="681"/>
        <v>0</v>
      </c>
      <c r="AW662">
        <f t="shared" ca="1" si="682"/>
        <v>0</v>
      </c>
      <c r="BC662">
        <f t="shared" si="669"/>
        <v>559</v>
      </c>
      <c r="BD662">
        <f t="shared" si="670"/>
        <v>561</v>
      </c>
      <c r="BE662">
        <f t="shared" si="671"/>
        <v>562</v>
      </c>
      <c r="BF662">
        <f t="shared" si="676"/>
        <v>560</v>
      </c>
      <c r="BG662" t="str">
        <f t="shared" si="672"/>
        <v>$H$560</v>
      </c>
      <c r="BH662">
        <f t="shared" ca="1" si="684"/>
        <v>340</v>
      </c>
      <c r="BI662" t="str">
        <f t="shared" si="673"/>
        <v>$H$554</v>
      </c>
      <c r="BJ662">
        <f t="shared" ca="1" si="685"/>
        <v>317.7</v>
      </c>
      <c r="BK662">
        <f>ROW()</f>
        <v>662</v>
      </c>
      <c r="BL662">
        <f t="shared" si="668"/>
        <v>102</v>
      </c>
      <c r="BM662" t="b">
        <f t="shared" si="674"/>
        <v>0</v>
      </c>
      <c r="BN662">
        <f t="shared" ca="1" si="677"/>
        <v>0</v>
      </c>
      <c r="BO662">
        <f t="shared" ca="1" si="675"/>
        <v>0</v>
      </c>
    </row>
    <row r="663" spans="1:67" x14ac:dyDescent="0.25">
      <c r="A663" t="str">
        <f t="shared" si="664"/>
        <v>20311</v>
      </c>
      <c r="B663">
        <f t="shared" si="665"/>
        <v>2031</v>
      </c>
      <c r="C663">
        <f t="shared" si="666"/>
        <v>1</v>
      </c>
      <c r="D663">
        <f t="shared" si="667"/>
        <v>658</v>
      </c>
      <c r="AN663" s="106" t="str">
        <f t="shared" ca="1" si="686"/>
        <v/>
      </c>
      <c r="AP663" s="106" t="str">
        <f t="shared" ca="1" si="687"/>
        <v/>
      </c>
      <c r="AR663" t="str">
        <f t="shared" si="678"/>
        <v>20311</v>
      </c>
      <c r="AS663">
        <f t="shared" si="683"/>
        <v>658</v>
      </c>
      <c r="AT663">
        <f t="shared" ca="1" si="679"/>
        <v>0</v>
      </c>
      <c r="AU663">
        <f t="shared" ca="1" si="680"/>
        <v>0</v>
      </c>
      <c r="AV663">
        <f t="shared" ca="1" si="681"/>
        <v>0</v>
      </c>
      <c r="AW663">
        <f t="shared" ca="1" si="682"/>
        <v>0</v>
      </c>
      <c r="BC663">
        <f t="shared" si="669"/>
        <v>559</v>
      </c>
      <c r="BD663">
        <f t="shared" si="670"/>
        <v>561</v>
      </c>
      <c r="BE663">
        <f t="shared" si="671"/>
        <v>562</v>
      </c>
      <c r="BF663">
        <f t="shared" si="676"/>
        <v>560</v>
      </c>
      <c r="BG663" t="str">
        <f t="shared" si="672"/>
        <v>$H$560</v>
      </c>
      <c r="BH663">
        <f t="shared" ca="1" si="684"/>
        <v>340</v>
      </c>
      <c r="BI663" t="str">
        <f t="shared" si="673"/>
        <v>$H$554</v>
      </c>
      <c r="BJ663">
        <f t="shared" ca="1" si="685"/>
        <v>317.7</v>
      </c>
      <c r="BK663">
        <f>ROW()</f>
        <v>663</v>
      </c>
      <c r="BL663">
        <f t="shared" si="668"/>
        <v>103</v>
      </c>
      <c r="BM663" t="b">
        <f t="shared" si="674"/>
        <v>0</v>
      </c>
      <c r="BN663">
        <f t="shared" ca="1" si="677"/>
        <v>0</v>
      </c>
      <c r="BO663">
        <f t="shared" ca="1" si="675"/>
        <v>0</v>
      </c>
    </row>
    <row r="664" spans="1:67" x14ac:dyDescent="0.25">
      <c r="A664" t="str">
        <f t="shared" si="664"/>
        <v>20312</v>
      </c>
      <c r="B664">
        <f t="shared" si="665"/>
        <v>2031</v>
      </c>
      <c r="C664">
        <f t="shared" si="666"/>
        <v>2</v>
      </c>
      <c r="D664">
        <f t="shared" si="667"/>
        <v>659</v>
      </c>
      <c r="AN664" s="106" t="str">
        <f t="shared" ca="1" si="686"/>
        <v/>
      </c>
      <c r="AP664" s="106" t="str">
        <f t="shared" ca="1" si="687"/>
        <v/>
      </c>
      <c r="AR664" t="str">
        <f t="shared" si="678"/>
        <v>20312</v>
      </c>
      <c r="AS664">
        <f t="shared" si="683"/>
        <v>659</v>
      </c>
      <c r="AT664">
        <f t="shared" ca="1" si="679"/>
        <v>0</v>
      </c>
      <c r="AU664">
        <f t="shared" ca="1" si="680"/>
        <v>0</v>
      </c>
      <c r="AV664">
        <f t="shared" ca="1" si="681"/>
        <v>0</v>
      </c>
      <c r="AW664">
        <f t="shared" ca="1" si="682"/>
        <v>0</v>
      </c>
      <c r="BC664">
        <f t="shared" si="669"/>
        <v>559</v>
      </c>
      <c r="BD664">
        <f t="shared" si="670"/>
        <v>561</v>
      </c>
      <c r="BE664">
        <f t="shared" si="671"/>
        <v>562</v>
      </c>
      <c r="BF664">
        <f t="shared" si="676"/>
        <v>560</v>
      </c>
      <c r="BG664" t="str">
        <f t="shared" si="672"/>
        <v>$H$560</v>
      </c>
      <c r="BH664">
        <f t="shared" ca="1" si="684"/>
        <v>340</v>
      </c>
      <c r="BI664" t="str">
        <f t="shared" si="673"/>
        <v>$H$554</v>
      </c>
      <c r="BJ664">
        <f t="shared" ca="1" si="685"/>
        <v>317.7</v>
      </c>
      <c r="BK664">
        <f>ROW()</f>
        <v>664</v>
      </c>
      <c r="BL664">
        <f t="shared" si="668"/>
        <v>104</v>
      </c>
      <c r="BM664" t="b">
        <f t="shared" si="674"/>
        <v>0</v>
      </c>
      <c r="BN664">
        <f t="shared" ca="1" si="677"/>
        <v>0</v>
      </c>
      <c r="BO664">
        <f t="shared" ca="1" si="675"/>
        <v>0</v>
      </c>
    </row>
    <row r="665" spans="1:67" x14ac:dyDescent="0.25">
      <c r="A665" t="str">
        <f t="shared" si="664"/>
        <v>20313</v>
      </c>
      <c r="B665">
        <f t="shared" si="665"/>
        <v>2031</v>
      </c>
      <c r="C665">
        <f t="shared" si="666"/>
        <v>3</v>
      </c>
      <c r="D665">
        <f t="shared" si="667"/>
        <v>660</v>
      </c>
      <c r="AN665" s="106" t="str">
        <f t="shared" ca="1" si="686"/>
        <v/>
      </c>
      <c r="AP665" s="106" t="str">
        <f t="shared" ca="1" si="687"/>
        <v/>
      </c>
      <c r="AR665" t="str">
        <f t="shared" si="678"/>
        <v>20313</v>
      </c>
      <c r="AS665">
        <f t="shared" si="683"/>
        <v>660</v>
      </c>
      <c r="AT665">
        <f t="shared" ca="1" si="679"/>
        <v>0</v>
      </c>
      <c r="AU665">
        <f t="shared" ca="1" si="680"/>
        <v>0</v>
      </c>
      <c r="AV665">
        <f t="shared" ca="1" si="681"/>
        <v>0</v>
      </c>
      <c r="AW665">
        <f t="shared" ca="1" si="682"/>
        <v>0</v>
      </c>
      <c r="BC665">
        <f t="shared" si="669"/>
        <v>559</v>
      </c>
      <c r="BD665">
        <f t="shared" si="670"/>
        <v>561</v>
      </c>
      <c r="BE665">
        <f t="shared" si="671"/>
        <v>562</v>
      </c>
      <c r="BF665">
        <f t="shared" si="676"/>
        <v>560</v>
      </c>
      <c r="BG665" t="str">
        <f t="shared" si="672"/>
        <v>$H$560</v>
      </c>
      <c r="BH665">
        <f t="shared" ca="1" si="684"/>
        <v>340</v>
      </c>
      <c r="BI665" t="str">
        <f t="shared" si="673"/>
        <v>$H$554</v>
      </c>
      <c r="BJ665">
        <f t="shared" ca="1" si="685"/>
        <v>317.7</v>
      </c>
      <c r="BK665">
        <f>ROW()</f>
        <v>665</v>
      </c>
      <c r="BL665">
        <f t="shared" si="668"/>
        <v>105</v>
      </c>
      <c r="BM665" t="b">
        <f t="shared" si="674"/>
        <v>0</v>
      </c>
      <c r="BN665">
        <f t="shared" ca="1" si="677"/>
        <v>0</v>
      </c>
      <c r="BO665">
        <f t="shared" ca="1" si="675"/>
        <v>0</v>
      </c>
    </row>
    <row r="666" spans="1:67" x14ac:dyDescent="0.25">
      <c r="A666" t="str">
        <f t="shared" si="664"/>
        <v>20314</v>
      </c>
      <c r="B666">
        <f t="shared" si="665"/>
        <v>2031</v>
      </c>
      <c r="C666">
        <f t="shared" si="666"/>
        <v>4</v>
      </c>
      <c r="D666">
        <f t="shared" si="667"/>
        <v>661</v>
      </c>
      <c r="AN666" s="106" t="str">
        <f t="shared" ca="1" si="686"/>
        <v/>
      </c>
      <c r="AP666" s="106" t="str">
        <f t="shared" ca="1" si="687"/>
        <v/>
      </c>
      <c r="AR666" t="str">
        <f t="shared" si="678"/>
        <v>20314</v>
      </c>
      <c r="AS666">
        <f t="shared" si="683"/>
        <v>661</v>
      </c>
      <c r="AT666">
        <f t="shared" ca="1" si="679"/>
        <v>0</v>
      </c>
      <c r="AU666">
        <f t="shared" ca="1" si="680"/>
        <v>0</v>
      </c>
      <c r="AV666">
        <f t="shared" ca="1" si="681"/>
        <v>0</v>
      </c>
      <c r="AW666">
        <f t="shared" ca="1" si="682"/>
        <v>0</v>
      </c>
      <c r="BC666">
        <f t="shared" si="669"/>
        <v>559</v>
      </c>
      <c r="BD666">
        <f t="shared" si="670"/>
        <v>561</v>
      </c>
      <c r="BE666">
        <f t="shared" si="671"/>
        <v>562</v>
      </c>
      <c r="BF666">
        <f t="shared" si="676"/>
        <v>560</v>
      </c>
      <c r="BG666" t="str">
        <f t="shared" si="672"/>
        <v>$H$560</v>
      </c>
      <c r="BH666">
        <f t="shared" ca="1" si="684"/>
        <v>340</v>
      </c>
      <c r="BI666" t="str">
        <f t="shared" si="673"/>
        <v>$H$554</v>
      </c>
      <c r="BJ666">
        <f t="shared" ca="1" si="685"/>
        <v>317.7</v>
      </c>
      <c r="BK666">
        <f>ROW()</f>
        <v>666</v>
      </c>
      <c r="BL666">
        <f t="shared" si="668"/>
        <v>106</v>
      </c>
      <c r="BM666" t="b">
        <f t="shared" si="674"/>
        <v>0</v>
      </c>
      <c r="BN666">
        <f t="shared" ca="1" si="677"/>
        <v>0</v>
      </c>
      <c r="BO666">
        <f t="shared" ca="1" si="675"/>
        <v>0</v>
      </c>
    </row>
    <row r="667" spans="1:67" x14ac:dyDescent="0.25">
      <c r="A667" t="str">
        <f t="shared" si="664"/>
        <v>20315</v>
      </c>
      <c r="B667">
        <f t="shared" si="665"/>
        <v>2031</v>
      </c>
      <c r="C667">
        <f t="shared" si="666"/>
        <v>5</v>
      </c>
      <c r="D667">
        <f t="shared" si="667"/>
        <v>662</v>
      </c>
      <c r="AN667" s="106" t="str">
        <f t="shared" ca="1" si="686"/>
        <v/>
      </c>
      <c r="AP667" s="106" t="str">
        <f t="shared" ca="1" si="687"/>
        <v/>
      </c>
      <c r="AR667" t="str">
        <f t="shared" si="678"/>
        <v>20315</v>
      </c>
      <c r="AS667">
        <f t="shared" si="683"/>
        <v>662</v>
      </c>
      <c r="AT667">
        <f t="shared" ca="1" si="679"/>
        <v>0</v>
      </c>
      <c r="AU667">
        <f t="shared" ca="1" si="680"/>
        <v>0</v>
      </c>
      <c r="AV667">
        <f t="shared" ca="1" si="681"/>
        <v>0</v>
      </c>
      <c r="AW667">
        <f t="shared" ca="1" si="682"/>
        <v>0</v>
      </c>
      <c r="BC667">
        <f t="shared" si="669"/>
        <v>559</v>
      </c>
      <c r="BD667">
        <f t="shared" si="670"/>
        <v>561</v>
      </c>
      <c r="BE667">
        <f t="shared" si="671"/>
        <v>562</v>
      </c>
      <c r="BF667">
        <f t="shared" si="676"/>
        <v>560</v>
      </c>
      <c r="BG667" t="str">
        <f t="shared" si="672"/>
        <v>$H$560</v>
      </c>
      <c r="BH667">
        <f t="shared" ca="1" si="684"/>
        <v>340</v>
      </c>
      <c r="BI667" t="str">
        <f t="shared" si="673"/>
        <v>$H$554</v>
      </c>
      <c r="BJ667">
        <f t="shared" ca="1" si="685"/>
        <v>317.7</v>
      </c>
      <c r="BK667">
        <f>ROW()</f>
        <v>667</v>
      </c>
      <c r="BL667">
        <f t="shared" si="668"/>
        <v>107</v>
      </c>
      <c r="BM667" t="b">
        <f t="shared" si="674"/>
        <v>0</v>
      </c>
      <c r="BN667">
        <f t="shared" ca="1" si="677"/>
        <v>0</v>
      </c>
      <c r="BO667">
        <f t="shared" ca="1" si="675"/>
        <v>0</v>
      </c>
    </row>
    <row r="668" spans="1:67" x14ac:dyDescent="0.25">
      <c r="A668" t="str">
        <f t="shared" si="664"/>
        <v>20316</v>
      </c>
      <c r="B668">
        <f t="shared" si="665"/>
        <v>2031</v>
      </c>
      <c r="C668">
        <f t="shared" si="666"/>
        <v>6</v>
      </c>
      <c r="D668">
        <f t="shared" si="667"/>
        <v>663</v>
      </c>
      <c r="AN668" s="106" t="str">
        <f t="shared" ca="1" si="686"/>
        <v/>
      </c>
      <c r="AP668" s="106" t="str">
        <f t="shared" ca="1" si="687"/>
        <v/>
      </c>
      <c r="AR668" t="str">
        <f t="shared" si="678"/>
        <v>20316</v>
      </c>
      <c r="AS668">
        <f t="shared" si="683"/>
        <v>663</v>
      </c>
      <c r="AT668">
        <f t="shared" ca="1" si="679"/>
        <v>0</v>
      </c>
      <c r="AU668">
        <f t="shared" ca="1" si="680"/>
        <v>0</v>
      </c>
      <c r="AV668">
        <f t="shared" ca="1" si="681"/>
        <v>0</v>
      </c>
      <c r="AW668">
        <f t="shared" ca="1" si="682"/>
        <v>0</v>
      </c>
      <c r="BC668">
        <f t="shared" si="669"/>
        <v>559</v>
      </c>
      <c r="BD668">
        <f t="shared" si="670"/>
        <v>561</v>
      </c>
      <c r="BE668">
        <f t="shared" si="671"/>
        <v>562</v>
      </c>
      <c r="BF668">
        <f t="shared" si="676"/>
        <v>560</v>
      </c>
      <c r="BG668" t="str">
        <f t="shared" si="672"/>
        <v>$H$560</v>
      </c>
      <c r="BH668">
        <f t="shared" ca="1" si="684"/>
        <v>340</v>
      </c>
      <c r="BI668" t="str">
        <f t="shared" si="673"/>
        <v>$H$554</v>
      </c>
      <c r="BJ668">
        <f t="shared" ca="1" si="685"/>
        <v>317.7</v>
      </c>
      <c r="BK668">
        <f>ROW()</f>
        <v>668</v>
      </c>
      <c r="BL668">
        <f t="shared" si="668"/>
        <v>108</v>
      </c>
      <c r="BM668" t="b">
        <f t="shared" si="674"/>
        <v>0</v>
      </c>
      <c r="BN668">
        <f t="shared" ca="1" si="677"/>
        <v>0</v>
      </c>
      <c r="BO668">
        <f t="shared" ca="1" si="675"/>
        <v>0</v>
      </c>
    </row>
    <row r="669" spans="1:67" x14ac:dyDescent="0.25">
      <c r="A669" t="str">
        <f t="shared" si="664"/>
        <v>20317</v>
      </c>
      <c r="B669">
        <f t="shared" si="665"/>
        <v>2031</v>
      </c>
      <c r="C669">
        <f t="shared" si="666"/>
        <v>7</v>
      </c>
      <c r="D669">
        <f t="shared" si="667"/>
        <v>664</v>
      </c>
      <c r="AN669" s="106" t="str">
        <f t="shared" ca="1" si="686"/>
        <v/>
      </c>
      <c r="AP669" s="106" t="str">
        <f t="shared" ca="1" si="687"/>
        <v/>
      </c>
      <c r="AR669" t="str">
        <f t="shared" si="678"/>
        <v>20317</v>
      </c>
      <c r="AS669">
        <f t="shared" si="683"/>
        <v>664</v>
      </c>
      <c r="AT669">
        <f t="shared" ca="1" si="679"/>
        <v>0</v>
      </c>
      <c r="AU669">
        <f t="shared" ca="1" si="680"/>
        <v>0</v>
      </c>
      <c r="AV669">
        <f t="shared" ca="1" si="681"/>
        <v>0</v>
      </c>
      <c r="AW669">
        <f t="shared" ca="1" si="682"/>
        <v>0</v>
      </c>
      <c r="BC669">
        <f t="shared" si="669"/>
        <v>559</v>
      </c>
      <c r="BD669">
        <f t="shared" si="670"/>
        <v>561</v>
      </c>
      <c r="BE669">
        <f t="shared" si="671"/>
        <v>562</v>
      </c>
      <c r="BF669">
        <f t="shared" si="676"/>
        <v>560</v>
      </c>
      <c r="BG669" t="str">
        <f t="shared" si="672"/>
        <v>$H$560</v>
      </c>
      <c r="BH669">
        <f t="shared" ca="1" si="684"/>
        <v>340</v>
      </c>
      <c r="BI669" t="str">
        <f t="shared" si="673"/>
        <v>$H$554</v>
      </c>
      <c r="BJ669">
        <f t="shared" ca="1" si="685"/>
        <v>317.7</v>
      </c>
      <c r="BK669">
        <f>ROW()</f>
        <v>669</v>
      </c>
      <c r="BL669">
        <f t="shared" si="668"/>
        <v>109</v>
      </c>
      <c r="BM669" t="b">
        <f t="shared" si="674"/>
        <v>0</v>
      </c>
      <c r="BN669">
        <f t="shared" ca="1" si="677"/>
        <v>0</v>
      </c>
      <c r="BO669">
        <f t="shared" ca="1" si="675"/>
        <v>0</v>
      </c>
    </row>
    <row r="670" spans="1:67" x14ac:dyDescent="0.25">
      <c r="A670" t="str">
        <f t="shared" ref="A670:A733" si="688">B670&amp;C670</f>
        <v>20318</v>
      </c>
      <c r="B670">
        <f t="shared" ref="B670:B733" si="689">ROUNDDOWN((D670+2)/12,0)+1976</f>
        <v>2031</v>
      </c>
      <c r="C670">
        <f t="shared" ref="C670:C733" si="690">MOD(D670+2,12)+1</f>
        <v>8</v>
      </c>
      <c r="D670">
        <f t="shared" ref="D670:D733" si="691">D669+1</f>
        <v>665</v>
      </c>
      <c r="AN670" s="106" t="str">
        <f t="shared" ca="1" si="686"/>
        <v/>
      </c>
      <c r="AP670" s="106" t="str">
        <f t="shared" ca="1" si="687"/>
        <v/>
      </c>
      <c r="AR670" t="str">
        <f t="shared" si="678"/>
        <v>20318</v>
      </c>
      <c r="AS670">
        <f t="shared" si="683"/>
        <v>665</v>
      </c>
      <c r="AT670">
        <f t="shared" ca="1" si="679"/>
        <v>0</v>
      </c>
      <c r="AU670">
        <f t="shared" ca="1" si="680"/>
        <v>0</v>
      </c>
      <c r="AV670">
        <f t="shared" ca="1" si="681"/>
        <v>0</v>
      </c>
      <c r="AW670">
        <f t="shared" ca="1" si="682"/>
        <v>0</v>
      </c>
      <c r="BC670">
        <f t="shared" si="669"/>
        <v>559</v>
      </c>
      <c r="BD670">
        <f t="shared" si="670"/>
        <v>561</v>
      </c>
      <c r="BE670">
        <f t="shared" si="671"/>
        <v>562</v>
      </c>
      <c r="BF670">
        <f t="shared" si="676"/>
        <v>560</v>
      </c>
      <c r="BG670" t="str">
        <f t="shared" si="672"/>
        <v>$H$560</v>
      </c>
      <c r="BH670">
        <f t="shared" ca="1" si="684"/>
        <v>340</v>
      </c>
      <c r="BI670" t="str">
        <f t="shared" si="673"/>
        <v>$H$554</v>
      </c>
      <c r="BJ670">
        <f t="shared" ca="1" si="685"/>
        <v>317.7</v>
      </c>
      <c r="BK670">
        <f>ROW()</f>
        <v>670</v>
      </c>
      <c r="BL670">
        <f t="shared" si="668"/>
        <v>110</v>
      </c>
      <c r="BM670" t="b">
        <f t="shared" si="674"/>
        <v>0</v>
      </c>
      <c r="BN670">
        <f t="shared" ca="1" si="677"/>
        <v>0</v>
      </c>
      <c r="BO670">
        <f t="shared" ca="1" si="675"/>
        <v>0</v>
      </c>
    </row>
    <row r="671" spans="1:67" x14ac:dyDescent="0.25">
      <c r="A671" t="str">
        <f t="shared" si="688"/>
        <v>20319</v>
      </c>
      <c r="B671">
        <f t="shared" si="689"/>
        <v>2031</v>
      </c>
      <c r="C671">
        <f t="shared" si="690"/>
        <v>9</v>
      </c>
      <c r="D671">
        <f t="shared" si="691"/>
        <v>666</v>
      </c>
      <c r="AN671" s="106" t="str">
        <f t="shared" ca="1" si="686"/>
        <v/>
      </c>
      <c r="AP671" s="106" t="str">
        <f t="shared" ca="1" si="687"/>
        <v/>
      </c>
      <c r="AR671" t="str">
        <f t="shared" si="678"/>
        <v>20319</v>
      </c>
      <c r="AS671">
        <f t="shared" si="683"/>
        <v>666</v>
      </c>
      <c r="AT671">
        <f t="shared" ca="1" si="679"/>
        <v>0</v>
      </c>
      <c r="AU671">
        <f t="shared" ca="1" si="680"/>
        <v>0</v>
      </c>
      <c r="AV671">
        <f t="shared" ca="1" si="681"/>
        <v>0</v>
      </c>
      <c r="AW671">
        <f t="shared" ca="1" si="682"/>
        <v>0</v>
      </c>
      <c r="BC671">
        <f t="shared" si="669"/>
        <v>559</v>
      </c>
      <c r="BD671">
        <f t="shared" si="670"/>
        <v>561</v>
      </c>
      <c r="BE671">
        <f t="shared" si="671"/>
        <v>562</v>
      </c>
      <c r="BF671">
        <f t="shared" si="676"/>
        <v>560</v>
      </c>
      <c r="BG671" t="str">
        <f t="shared" si="672"/>
        <v>$H$560</v>
      </c>
      <c r="BH671">
        <f t="shared" ca="1" si="684"/>
        <v>340</v>
      </c>
      <c r="BI671" t="str">
        <f t="shared" si="673"/>
        <v>$H$554</v>
      </c>
      <c r="BJ671">
        <f t="shared" ca="1" si="685"/>
        <v>317.7</v>
      </c>
      <c r="BK671">
        <f>ROW()</f>
        <v>671</v>
      </c>
      <c r="BL671">
        <f t="shared" si="668"/>
        <v>111</v>
      </c>
      <c r="BM671" t="b">
        <f t="shared" si="674"/>
        <v>0</v>
      </c>
      <c r="BN671">
        <f t="shared" ca="1" si="677"/>
        <v>0</v>
      </c>
      <c r="BO671">
        <f t="shared" ca="1" si="675"/>
        <v>0</v>
      </c>
    </row>
    <row r="672" spans="1:67" x14ac:dyDescent="0.25">
      <c r="A672" t="str">
        <f t="shared" si="688"/>
        <v>203110</v>
      </c>
      <c r="B672">
        <f t="shared" si="689"/>
        <v>2031</v>
      </c>
      <c r="C672">
        <f t="shared" si="690"/>
        <v>10</v>
      </c>
      <c r="D672">
        <f t="shared" si="691"/>
        <v>667</v>
      </c>
      <c r="AN672" s="106" t="str">
        <f t="shared" ca="1" si="686"/>
        <v/>
      </c>
      <c r="AP672" s="106" t="str">
        <f t="shared" ca="1" si="687"/>
        <v/>
      </c>
      <c r="AR672" t="str">
        <f t="shared" si="678"/>
        <v>203110</v>
      </c>
      <c r="AS672">
        <f t="shared" si="683"/>
        <v>667</v>
      </c>
      <c r="AT672">
        <f t="shared" ca="1" si="679"/>
        <v>0</v>
      </c>
      <c r="AU672">
        <f t="shared" ca="1" si="680"/>
        <v>0</v>
      </c>
      <c r="AV672">
        <f t="shared" ca="1" si="681"/>
        <v>0</v>
      </c>
      <c r="AW672">
        <f t="shared" ca="1" si="682"/>
        <v>0</v>
      </c>
      <c r="BC672">
        <f t="shared" si="669"/>
        <v>559</v>
      </c>
      <c r="BD672">
        <f t="shared" si="670"/>
        <v>561</v>
      </c>
      <c r="BE672">
        <f t="shared" si="671"/>
        <v>562</v>
      </c>
      <c r="BF672">
        <f t="shared" si="676"/>
        <v>560</v>
      </c>
      <c r="BG672" t="str">
        <f t="shared" si="672"/>
        <v>$H$560</v>
      </c>
      <c r="BH672">
        <f t="shared" ca="1" si="684"/>
        <v>340</v>
      </c>
      <c r="BI672" t="str">
        <f t="shared" si="673"/>
        <v>$H$554</v>
      </c>
      <c r="BJ672">
        <f t="shared" ca="1" si="685"/>
        <v>317.7</v>
      </c>
      <c r="BK672">
        <f>ROW()</f>
        <v>672</v>
      </c>
      <c r="BL672">
        <f t="shared" si="668"/>
        <v>112</v>
      </c>
      <c r="BM672" t="b">
        <f t="shared" si="674"/>
        <v>0</v>
      </c>
      <c r="BN672">
        <f t="shared" ca="1" si="677"/>
        <v>0</v>
      </c>
      <c r="BO672">
        <f t="shared" ca="1" si="675"/>
        <v>0</v>
      </c>
    </row>
    <row r="673" spans="1:67" x14ac:dyDescent="0.25">
      <c r="A673" t="str">
        <f t="shared" si="688"/>
        <v>203111</v>
      </c>
      <c r="B673">
        <f t="shared" si="689"/>
        <v>2031</v>
      </c>
      <c r="C673">
        <f t="shared" si="690"/>
        <v>11</v>
      </c>
      <c r="D673">
        <f t="shared" si="691"/>
        <v>668</v>
      </c>
      <c r="AN673" s="106" t="str">
        <f t="shared" ca="1" si="686"/>
        <v/>
      </c>
      <c r="AP673" s="106" t="str">
        <f t="shared" ca="1" si="687"/>
        <v/>
      </c>
      <c r="AR673" t="str">
        <f t="shared" si="678"/>
        <v>203111</v>
      </c>
      <c r="AS673">
        <f t="shared" si="683"/>
        <v>668</v>
      </c>
      <c r="AT673">
        <f t="shared" ca="1" si="679"/>
        <v>0</v>
      </c>
      <c r="AU673">
        <f t="shared" ca="1" si="680"/>
        <v>0</v>
      </c>
      <c r="AV673">
        <f t="shared" ca="1" si="681"/>
        <v>0</v>
      </c>
      <c r="AW673">
        <f t="shared" ca="1" si="682"/>
        <v>0</v>
      </c>
      <c r="BC673">
        <f t="shared" si="669"/>
        <v>559</v>
      </c>
      <c r="BD673">
        <f t="shared" si="670"/>
        <v>561</v>
      </c>
      <c r="BE673">
        <f t="shared" si="671"/>
        <v>562</v>
      </c>
      <c r="BF673">
        <f t="shared" si="676"/>
        <v>560</v>
      </c>
      <c r="BG673" t="str">
        <f t="shared" si="672"/>
        <v>$H$560</v>
      </c>
      <c r="BH673">
        <f t="shared" ca="1" si="684"/>
        <v>340</v>
      </c>
      <c r="BI673" t="str">
        <f t="shared" si="673"/>
        <v>$H$554</v>
      </c>
      <c r="BJ673">
        <f t="shared" ca="1" si="685"/>
        <v>317.7</v>
      </c>
      <c r="BK673">
        <f>ROW()</f>
        <v>673</v>
      </c>
      <c r="BL673">
        <f t="shared" si="668"/>
        <v>113</v>
      </c>
      <c r="BM673" t="b">
        <f t="shared" si="674"/>
        <v>0</v>
      </c>
      <c r="BN673">
        <f t="shared" ca="1" si="677"/>
        <v>0</v>
      </c>
      <c r="BO673">
        <f t="shared" ca="1" si="675"/>
        <v>0</v>
      </c>
    </row>
    <row r="674" spans="1:67" x14ac:dyDescent="0.25">
      <c r="A674" t="str">
        <f t="shared" si="688"/>
        <v>203112</v>
      </c>
      <c r="B674">
        <f t="shared" si="689"/>
        <v>2031</v>
      </c>
      <c r="C674">
        <f t="shared" si="690"/>
        <v>12</v>
      </c>
      <c r="D674">
        <f t="shared" si="691"/>
        <v>669</v>
      </c>
      <c r="AN674" s="106" t="str">
        <f t="shared" ca="1" si="686"/>
        <v/>
      </c>
      <c r="AP674" s="106" t="str">
        <f t="shared" ca="1" si="687"/>
        <v/>
      </c>
      <c r="AR674" t="str">
        <f t="shared" si="678"/>
        <v>203112</v>
      </c>
      <c r="AS674">
        <f t="shared" si="683"/>
        <v>669</v>
      </c>
      <c r="AT674">
        <f t="shared" ca="1" si="679"/>
        <v>0</v>
      </c>
      <c r="AU674">
        <f t="shared" ca="1" si="680"/>
        <v>0</v>
      </c>
      <c r="AV674">
        <f t="shared" ca="1" si="681"/>
        <v>0</v>
      </c>
      <c r="AW674">
        <f t="shared" ca="1" si="682"/>
        <v>0</v>
      </c>
      <c r="BC674">
        <f t="shared" si="669"/>
        <v>559</v>
      </c>
      <c r="BD674">
        <f t="shared" si="670"/>
        <v>561</v>
      </c>
      <c r="BE674">
        <f t="shared" si="671"/>
        <v>562</v>
      </c>
      <c r="BF674">
        <f t="shared" si="676"/>
        <v>560</v>
      </c>
      <c r="BG674" t="str">
        <f t="shared" si="672"/>
        <v>$H$560</v>
      </c>
      <c r="BH674">
        <f t="shared" ca="1" si="684"/>
        <v>340</v>
      </c>
      <c r="BI674" t="str">
        <f t="shared" si="673"/>
        <v>$H$554</v>
      </c>
      <c r="BJ674">
        <f t="shared" ca="1" si="685"/>
        <v>317.7</v>
      </c>
      <c r="BK674">
        <f>ROW()</f>
        <v>674</v>
      </c>
      <c r="BL674">
        <f t="shared" si="668"/>
        <v>114</v>
      </c>
      <c r="BM674" t="b">
        <f t="shared" si="674"/>
        <v>0</v>
      </c>
      <c r="BN674">
        <f t="shared" ca="1" si="677"/>
        <v>0</v>
      </c>
      <c r="BO674">
        <f t="shared" ca="1" si="675"/>
        <v>0</v>
      </c>
    </row>
    <row r="675" spans="1:67" x14ac:dyDescent="0.25">
      <c r="A675" t="str">
        <f t="shared" si="688"/>
        <v>20321</v>
      </c>
      <c r="B675">
        <f t="shared" si="689"/>
        <v>2032</v>
      </c>
      <c r="C675">
        <f t="shared" si="690"/>
        <v>1</v>
      </c>
      <c r="D675">
        <f t="shared" si="691"/>
        <v>670</v>
      </c>
      <c r="AN675" s="106" t="str">
        <f t="shared" ca="1" si="686"/>
        <v/>
      </c>
      <c r="AP675" s="106" t="str">
        <f t="shared" ca="1" si="687"/>
        <v/>
      </c>
      <c r="AR675" t="str">
        <f t="shared" si="678"/>
        <v>20321</v>
      </c>
      <c r="AS675">
        <f t="shared" si="683"/>
        <v>670</v>
      </c>
      <c r="AT675">
        <f t="shared" ca="1" si="679"/>
        <v>0</v>
      </c>
      <c r="AU675">
        <f t="shared" ca="1" si="680"/>
        <v>0</v>
      </c>
      <c r="AV675">
        <f t="shared" ca="1" si="681"/>
        <v>0</v>
      </c>
      <c r="AW675">
        <f t="shared" ca="1" si="682"/>
        <v>0</v>
      </c>
      <c r="BC675">
        <f t="shared" si="669"/>
        <v>559</v>
      </c>
      <c r="BD675">
        <f t="shared" si="670"/>
        <v>561</v>
      </c>
      <c r="BE675">
        <f t="shared" si="671"/>
        <v>562</v>
      </c>
      <c r="BF675">
        <f t="shared" si="676"/>
        <v>560</v>
      </c>
      <c r="BG675" t="str">
        <f t="shared" si="672"/>
        <v>$H$560</v>
      </c>
      <c r="BH675">
        <f t="shared" ca="1" si="684"/>
        <v>340</v>
      </c>
      <c r="BI675" t="str">
        <f t="shared" si="673"/>
        <v>$H$554</v>
      </c>
      <c r="BJ675">
        <f t="shared" ca="1" si="685"/>
        <v>317.7</v>
      </c>
      <c r="BK675">
        <f>ROW()</f>
        <v>675</v>
      </c>
      <c r="BL675">
        <f t="shared" si="668"/>
        <v>115</v>
      </c>
      <c r="BM675" t="b">
        <f t="shared" si="674"/>
        <v>0</v>
      </c>
      <c r="BN675">
        <f t="shared" ca="1" si="677"/>
        <v>0</v>
      </c>
      <c r="BO675">
        <f t="shared" ca="1" si="675"/>
        <v>0</v>
      </c>
    </row>
    <row r="676" spans="1:67" x14ac:dyDescent="0.25">
      <c r="A676" t="str">
        <f t="shared" si="688"/>
        <v>20322</v>
      </c>
      <c r="B676">
        <f t="shared" si="689"/>
        <v>2032</v>
      </c>
      <c r="C676">
        <f t="shared" si="690"/>
        <v>2</v>
      </c>
      <c r="D676">
        <f t="shared" si="691"/>
        <v>671</v>
      </c>
      <c r="AN676" s="106" t="str">
        <f t="shared" ca="1" si="686"/>
        <v/>
      </c>
      <c r="AP676" s="106" t="str">
        <f t="shared" ca="1" si="687"/>
        <v/>
      </c>
      <c r="AR676" t="str">
        <f t="shared" si="678"/>
        <v>20322</v>
      </c>
      <c r="AS676">
        <f t="shared" si="683"/>
        <v>671</v>
      </c>
      <c r="AT676">
        <f t="shared" ca="1" si="679"/>
        <v>0</v>
      </c>
      <c r="AU676">
        <f t="shared" ca="1" si="680"/>
        <v>0</v>
      </c>
      <c r="AV676">
        <f t="shared" ca="1" si="681"/>
        <v>0</v>
      </c>
      <c r="AW676">
        <f t="shared" ca="1" si="682"/>
        <v>0</v>
      </c>
      <c r="BC676">
        <f t="shared" si="669"/>
        <v>559</v>
      </c>
      <c r="BD676">
        <f t="shared" si="670"/>
        <v>561</v>
      </c>
      <c r="BE676">
        <f t="shared" si="671"/>
        <v>562</v>
      </c>
      <c r="BF676">
        <f t="shared" si="676"/>
        <v>560</v>
      </c>
      <c r="BG676" t="str">
        <f t="shared" si="672"/>
        <v>$H$560</v>
      </c>
      <c r="BH676">
        <f t="shared" ca="1" si="684"/>
        <v>340</v>
      </c>
      <c r="BI676" t="str">
        <f t="shared" si="673"/>
        <v>$H$554</v>
      </c>
      <c r="BJ676">
        <f t="shared" ca="1" si="685"/>
        <v>317.7</v>
      </c>
      <c r="BK676">
        <f>ROW()</f>
        <v>676</v>
      </c>
      <c r="BL676">
        <f t="shared" ref="BL676:BL682" si="692">BK676-BF676</f>
        <v>116</v>
      </c>
      <c r="BM676" t="b">
        <f t="shared" si="674"/>
        <v>0</v>
      </c>
      <c r="BN676">
        <f t="shared" ca="1" si="677"/>
        <v>0</v>
      </c>
      <c r="BO676">
        <f t="shared" ca="1" si="675"/>
        <v>0</v>
      </c>
    </row>
    <row r="677" spans="1:67" x14ac:dyDescent="0.25">
      <c r="A677" t="str">
        <f t="shared" si="688"/>
        <v>20323</v>
      </c>
      <c r="B677">
        <f t="shared" si="689"/>
        <v>2032</v>
      </c>
      <c r="C677">
        <f t="shared" si="690"/>
        <v>3</v>
      </c>
      <c r="D677">
        <f t="shared" si="691"/>
        <v>672</v>
      </c>
      <c r="AN677" s="106" t="str">
        <f t="shared" ca="1" si="686"/>
        <v/>
      </c>
      <c r="AP677" s="106" t="str">
        <f t="shared" ca="1" si="687"/>
        <v/>
      </c>
      <c r="AR677" t="str">
        <f t="shared" si="678"/>
        <v>20323</v>
      </c>
      <c r="AS677">
        <f t="shared" si="683"/>
        <v>672</v>
      </c>
      <c r="AT677">
        <f t="shared" ca="1" si="679"/>
        <v>0</v>
      </c>
      <c r="AU677">
        <f t="shared" ca="1" si="680"/>
        <v>0</v>
      </c>
      <c r="AV677">
        <f t="shared" ca="1" si="681"/>
        <v>0</v>
      </c>
      <c r="AW677">
        <f t="shared" ca="1" si="682"/>
        <v>0</v>
      </c>
      <c r="BC677">
        <f t="shared" si="669"/>
        <v>559</v>
      </c>
      <c r="BD677">
        <f t="shared" si="670"/>
        <v>561</v>
      </c>
      <c r="BE677">
        <f t="shared" si="671"/>
        <v>562</v>
      </c>
      <c r="BF677">
        <f t="shared" si="676"/>
        <v>560</v>
      </c>
      <c r="BG677" t="str">
        <f t="shared" si="672"/>
        <v>$H$560</v>
      </c>
      <c r="BH677">
        <f t="shared" ca="1" si="684"/>
        <v>340</v>
      </c>
      <c r="BI677" t="str">
        <f t="shared" si="673"/>
        <v>$H$554</v>
      </c>
      <c r="BJ677">
        <f t="shared" ca="1" si="685"/>
        <v>317.7</v>
      </c>
      <c r="BK677">
        <f>ROW()</f>
        <v>677</v>
      </c>
      <c r="BL677">
        <f t="shared" si="692"/>
        <v>117</v>
      </c>
      <c r="BM677" t="b">
        <f t="shared" si="674"/>
        <v>0</v>
      </c>
      <c r="BN677">
        <f t="shared" ca="1" si="677"/>
        <v>0</v>
      </c>
      <c r="BO677">
        <f t="shared" ca="1" si="675"/>
        <v>0</v>
      </c>
    </row>
    <row r="678" spans="1:67" x14ac:dyDescent="0.25">
      <c r="A678" t="str">
        <f t="shared" si="688"/>
        <v>20324</v>
      </c>
      <c r="B678">
        <f t="shared" si="689"/>
        <v>2032</v>
      </c>
      <c r="C678">
        <f t="shared" si="690"/>
        <v>4</v>
      </c>
      <c r="D678">
        <f t="shared" si="691"/>
        <v>673</v>
      </c>
      <c r="AN678" s="106" t="str">
        <f t="shared" ca="1" si="686"/>
        <v/>
      </c>
      <c r="AP678" s="106" t="str">
        <f t="shared" ca="1" si="687"/>
        <v/>
      </c>
      <c r="AR678" t="str">
        <f t="shared" si="678"/>
        <v>20324</v>
      </c>
      <c r="AS678">
        <f t="shared" si="683"/>
        <v>673</v>
      </c>
      <c r="AT678">
        <f t="shared" ca="1" si="679"/>
        <v>0</v>
      </c>
      <c r="AU678">
        <f t="shared" ca="1" si="680"/>
        <v>0</v>
      </c>
      <c r="AV678">
        <f t="shared" ca="1" si="681"/>
        <v>0</v>
      </c>
      <c r="AW678">
        <f t="shared" ca="1" si="682"/>
        <v>0</v>
      </c>
      <c r="BC678">
        <f t="shared" si="669"/>
        <v>559</v>
      </c>
      <c r="BD678">
        <f t="shared" si="670"/>
        <v>561</v>
      </c>
      <c r="BE678">
        <f t="shared" si="671"/>
        <v>562</v>
      </c>
      <c r="BF678">
        <f t="shared" si="676"/>
        <v>560</v>
      </c>
      <c r="BG678" t="str">
        <f t="shared" si="672"/>
        <v>$H$560</v>
      </c>
      <c r="BH678">
        <f t="shared" ca="1" si="684"/>
        <v>340</v>
      </c>
      <c r="BI678" t="str">
        <f t="shared" si="673"/>
        <v>$H$554</v>
      </c>
      <c r="BJ678">
        <f t="shared" ca="1" si="685"/>
        <v>317.7</v>
      </c>
      <c r="BK678">
        <f>ROW()</f>
        <v>678</v>
      </c>
      <c r="BL678">
        <f t="shared" si="692"/>
        <v>118</v>
      </c>
      <c r="BM678" t="b">
        <f t="shared" si="674"/>
        <v>0</v>
      </c>
      <c r="BN678">
        <f t="shared" ca="1" si="677"/>
        <v>0</v>
      </c>
      <c r="BO678">
        <f t="shared" ca="1" si="675"/>
        <v>0</v>
      </c>
    </row>
    <row r="679" spans="1:67" x14ac:dyDescent="0.25">
      <c r="A679" t="str">
        <f t="shared" si="688"/>
        <v>20325</v>
      </c>
      <c r="B679">
        <f t="shared" si="689"/>
        <v>2032</v>
      </c>
      <c r="C679">
        <f t="shared" si="690"/>
        <v>5</v>
      </c>
      <c r="D679">
        <f t="shared" si="691"/>
        <v>674</v>
      </c>
      <c r="AN679" s="106" t="str">
        <f t="shared" ca="1" si="686"/>
        <v/>
      </c>
      <c r="AP679" s="106" t="str">
        <f t="shared" ca="1" si="687"/>
        <v/>
      </c>
      <c r="AR679" t="str">
        <f t="shared" si="678"/>
        <v>20325</v>
      </c>
      <c r="AS679">
        <f t="shared" si="683"/>
        <v>674</v>
      </c>
      <c r="AT679">
        <f t="shared" ca="1" si="679"/>
        <v>0</v>
      </c>
      <c r="AU679">
        <f t="shared" ca="1" si="680"/>
        <v>0</v>
      </c>
      <c r="AV679">
        <f t="shared" ca="1" si="681"/>
        <v>0</v>
      </c>
      <c r="AW679">
        <f t="shared" ca="1" si="682"/>
        <v>0</v>
      </c>
      <c r="BC679">
        <f t="shared" si="669"/>
        <v>559</v>
      </c>
      <c r="BD679">
        <f t="shared" si="670"/>
        <v>561</v>
      </c>
      <c r="BE679">
        <f t="shared" si="671"/>
        <v>562</v>
      </c>
      <c r="BF679">
        <f t="shared" si="676"/>
        <v>560</v>
      </c>
      <c r="BG679" t="str">
        <f t="shared" si="672"/>
        <v>$H$560</v>
      </c>
      <c r="BH679">
        <f t="shared" ca="1" si="684"/>
        <v>340</v>
      </c>
      <c r="BI679" t="str">
        <f t="shared" si="673"/>
        <v>$H$554</v>
      </c>
      <c r="BJ679">
        <f t="shared" ca="1" si="685"/>
        <v>317.7</v>
      </c>
      <c r="BK679">
        <f>ROW()</f>
        <v>679</v>
      </c>
      <c r="BL679">
        <f t="shared" si="692"/>
        <v>119</v>
      </c>
      <c r="BM679" t="b">
        <f t="shared" si="674"/>
        <v>0</v>
      </c>
      <c r="BN679">
        <f t="shared" ca="1" si="677"/>
        <v>0</v>
      </c>
      <c r="BO679">
        <f t="shared" ca="1" si="675"/>
        <v>0</v>
      </c>
    </row>
    <row r="680" spans="1:67" x14ac:dyDescent="0.25">
      <c r="A680" t="str">
        <f t="shared" si="688"/>
        <v>20326</v>
      </c>
      <c r="B680">
        <f t="shared" si="689"/>
        <v>2032</v>
      </c>
      <c r="C680">
        <f t="shared" si="690"/>
        <v>6</v>
      </c>
      <c r="D680">
        <f t="shared" si="691"/>
        <v>675</v>
      </c>
      <c r="AN680" s="106" t="str">
        <f t="shared" ca="1" si="686"/>
        <v/>
      </c>
      <c r="AP680" s="106" t="str">
        <f t="shared" ca="1" si="687"/>
        <v/>
      </c>
      <c r="AR680" t="str">
        <f t="shared" si="678"/>
        <v>20326</v>
      </c>
      <c r="AS680">
        <f t="shared" si="683"/>
        <v>675</v>
      </c>
      <c r="AT680">
        <f t="shared" ca="1" si="679"/>
        <v>0</v>
      </c>
      <c r="AU680">
        <f t="shared" ca="1" si="680"/>
        <v>0</v>
      </c>
      <c r="AV680">
        <f t="shared" ca="1" si="681"/>
        <v>0</v>
      </c>
      <c r="AW680">
        <f t="shared" ca="1" si="682"/>
        <v>0</v>
      </c>
      <c r="BC680">
        <f t="shared" si="669"/>
        <v>559</v>
      </c>
      <c r="BD680">
        <f t="shared" si="670"/>
        <v>561</v>
      </c>
      <c r="BE680">
        <f t="shared" si="671"/>
        <v>562</v>
      </c>
      <c r="BF680">
        <f t="shared" si="676"/>
        <v>560</v>
      </c>
      <c r="BG680" t="str">
        <f t="shared" si="672"/>
        <v>$H$560</v>
      </c>
      <c r="BH680">
        <f t="shared" ca="1" si="684"/>
        <v>340</v>
      </c>
      <c r="BI680" t="str">
        <f t="shared" si="673"/>
        <v>$H$554</v>
      </c>
      <c r="BJ680">
        <f t="shared" ca="1" si="685"/>
        <v>317.7</v>
      </c>
      <c r="BK680">
        <f>ROW()</f>
        <v>680</v>
      </c>
      <c r="BL680">
        <f t="shared" si="692"/>
        <v>120</v>
      </c>
      <c r="BM680" t="b">
        <f t="shared" si="674"/>
        <v>0</v>
      </c>
      <c r="BN680">
        <f t="shared" ca="1" si="677"/>
        <v>0</v>
      </c>
      <c r="BO680">
        <f t="shared" ca="1" si="675"/>
        <v>0</v>
      </c>
    </row>
    <row r="681" spans="1:67" x14ac:dyDescent="0.25">
      <c r="A681" t="str">
        <f t="shared" si="688"/>
        <v>20327</v>
      </c>
      <c r="B681">
        <f t="shared" si="689"/>
        <v>2032</v>
      </c>
      <c r="C681">
        <f t="shared" si="690"/>
        <v>7</v>
      </c>
      <c r="D681">
        <f t="shared" si="691"/>
        <v>676</v>
      </c>
      <c r="AN681" s="106" t="str">
        <f t="shared" ca="1" si="686"/>
        <v/>
      </c>
      <c r="AP681" s="106" t="str">
        <f t="shared" ca="1" si="687"/>
        <v/>
      </c>
      <c r="AR681" t="str">
        <f t="shared" si="678"/>
        <v>20327</v>
      </c>
      <c r="AS681">
        <f t="shared" si="683"/>
        <v>676</v>
      </c>
      <c r="AT681">
        <f t="shared" ca="1" si="679"/>
        <v>0</v>
      </c>
      <c r="AU681">
        <f t="shared" ca="1" si="680"/>
        <v>0</v>
      </c>
      <c r="AV681">
        <f t="shared" ca="1" si="681"/>
        <v>0</v>
      </c>
      <c r="AW681">
        <f t="shared" ca="1" si="682"/>
        <v>0</v>
      </c>
      <c r="BC681">
        <f t="shared" si="669"/>
        <v>559</v>
      </c>
      <c r="BD681">
        <f t="shared" si="670"/>
        <v>561</v>
      </c>
      <c r="BE681">
        <f t="shared" si="671"/>
        <v>562</v>
      </c>
      <c r="BF681">
        <f t="shared" si="676"/>
        <v>560</v>
      </c>
      <c r="BG681" t="str">
        <f t="shared" si="672"/>
        <v>$H$560</v>
      </c>
      <c r="BH681">
        <f t="shared" ca="1" si="684"/>
        <v>340</v>
      </c>
      <c r="BI681" t="str">
        <f t="shared" si="673"/>
        <v>$H$554</v>
      </c>
      <c r="BJ681">
        <f t="shared" ca="1" si="685"/>
        <v>317.7</v>
      </c>
      <c r="BK681">
        <f>ROW()</f>
        <v>681</v>
      </c>
      <c r="BL681">
        <f t="shared" si="692"/>
        <v>121</v>
      </c>
      <c r="BM681" t="b">
        <f t="shared" si="674"/>
        <v>0</v>
      </c>
      <c r="BN681">
        <f t="shared" ca="1" si="677"/>
        <v>0</v>
      </c>
      <c r="BO681">
        <f t="shared" ca="1" si="675"/>
        <v>0</v>
      </c>
    </row>
    <row r="682" spans="1:67" x14ac:dyDescent="0.25">
      <c r="A682" t="str">
        <f t="shared" si="688"/>
        <v>20328</v>
      </c>
      <c r="B682">
        <f t="shared" si="689"/>
        <v>2032</v>
      </c>
      <c r="C682">
        <f t="shared" si="690"/>
        <v>8</v>
      </c>
      <c r="D682">
        <f t="shared" si="691"/>
        <v>677</v>
      </c>
      <c r="AN682" s="106" t="str">
        <f t="shared" ca="1" si="686"/>
        <v/>
      </c>
      <c r="AP682" s="106" t="str">
        <f t="shared" ca="1" si="687"/>
        <v/>
      </c>
      <c r="AR682" t="str">
        <f t="shared" si="678"/>
        <v>20328</v>
      </c>
      <c r="AS682">
        <f t="shared" si="683"/>
        <v>677</v>
      </c>
      <c r="AT682">
        <f t="shared" ca="1" si="679"/>
        <v>0</v>
      </c>
      <c r="AU682">
        <f t="shared" ca="1" si="680"/>
        <v>0</v>
      </c>
      <c r="AV682">
        <f t="shared" ca="1" si="681"/>
        <v>0</v>
      </c>
      <c r="AW682">
        <f t="shared" ca="1" si="682"/>
        <v>0</v>
      </c>
      <c r="BC682">
        <f t="shared" si="669"/>
        <v>559</v>
      </c>
      <c r="BD682">
        <f t="shared" si="670"/>
        <v>561</v>
      </c>
      <c r="BE682">
        <f t="shared" si="671"/>
        <v>562</v>
      </c>
      <c r="BF682">
        <f t="shared" si="676"/>
        <v>560</v>
      </c>
      <c r="BG682" t="str">
        <f t="shared" si="672"/>
        <v>$H$560</v>
      </c>
      <c r="BH682">
        <f t="shared" ca="1" si="684"/>
        <v>340</v>
      </c>
      <c r="BI682" t="str">
        <f t="shared" si="673"/>
        <v>$H$554</v>
      </c>
      <c r="BJ682">
        <f t="shared" ca="1" si="685"/>
        <v>317.7</v>
      </c>
      <c r="BK682">
        <f>ROW()</f>
        <v>682</v>
      </c>
      <c r="BL682">
        <f t="shared" si="692"/>
        <v>122</v>
      </c>
      <c r="BM682" t="b">
        <f t="shared" si="674"/>
        <v>0</v>
      </c>
      <c r="BN682">
        <f t="shared" ca="1" si="677"/>
        <v>0</v>
      </c>
      <c r="BO682">
        <f t="shared" ca="1" si="675"/>
        <v>0</v>
      </c>
    </row>
    <row r="683" spans="1:67" x14ac:dyDescent="0.25">
      <c r="A683" t="str">
        <f t="shared" si="688"/>
        <v>20329</v>
      </c>
      <c r="B683">
        <f t="shared" si="689"/>
        <v>2032</v>
      </c>
      <c r="C683">
        <f t="shared" si="690"/>
        <v>9</v>
      </c>
      <c r="D683">
        <f t="shared" si="691"/>
        <v>678</v>
      </c>
      <c r="AN683" s="106" t="str">
        <f t="shared" ca="1" si="686"/>
        <v/>
      </c>
      <c r="AP683" s="106" t="str">
        <f t="shared" ca="1" si="687"/>
        <v/>
      </c>
      <c r="AR683" t="str">
        <f t="shared" si="678"/>
        <v>20329</v>
      </c>
      <c r="AS683">
        <f t="shared" si="683"/>
        <v>678</v>
      </c>
      <c r="AT683">
        <f t="shared" ca="1" si="679"/>
        <v>0</v>
      </c>
      <c r="AU683">
        <f t="shared" ca="1" si="680"/>
        <v>0</v>
      </c>
      <c r="AV683">
        <f t="shared" ca="1" si="681"/>
        <v>0</v>
      </c>
      <c r="AW683">
        <f t="shared" ca="1" si="682"/>
        <v>0</v>
      </c>
      <c r="BC683">
        <f t="shared" si="669"/>
        <v>559</v>
      </c>
      <c r="BD683">
        <f t="shared" si="670"/>
        <v>561</v>
      </c>
      <c r="BE683">
        <f t="shared" si="671"/>
        <v>562</v>
      </c>
      <c r="BF683">
        <f t="shared" si="676"/>
        <v>560</v>
      </c>
    </row>
    <row r="684" spans="1:67" x14ac:dyDescent="0.25">
      <c r="A684" t="str">
        <f t="shared" si="688"/>
        <v>203210</v>
      </c>
      <c r="B684">
        <f t="shared" si="689"/>
        <v>2032</v>
      </c>
      <c r="C684">
        <f t="shared" si="690"/>
        <v>10</v>
      </c>
      <c r="D684">
        <f t="shared" si="691"/>
        <v>679</v>
      </c>
      <c r="AN684" s="106" t="str">
        <f t="shared" ca="1" si="686"/>
        <v/>
      </c>
      <c r="AP684" s="106" t="str">
        <f t="shared" ca="1" si="687"/>
        <v/>
      </c>
      <c r="AR684" t="str">
        <f t="shared" si="678"/>
        <v>203210</v>
      </c>
      <c r="AS684">
        <f t="shared" si="683"/>
        <v>679</v>
      </c>
      <c r="AT684">
        <f t="shared" ca="1" si="679"/>
        <v>0</v>
      </c>
      <c r="AU684">
        <f t="shared" ca="1" si="680"/>
        <v>0</v>
      </c>
      <c r="AV684">
        <f t="shared" ca="1" si="681"/>
        <v>0</v>
      </c>
      <c r="AW684">
        <f t="shared" ca="1" si="682"/>
        <v>0</v>
      </c>
      <c r="BC684">
        <f t="shared" si="669"/>
        <v>559</v>
      </c>
      <c r="BD684">
        <f t="shared" si="670"/>
        <v>561</v>
      </c>
      <c r="BE684">
        <f t="shared" si="671"/>
        <v>562</v>
      </c>
      <c r="BF684">
        <f t="shared" si="676"/>
        <v>560</v>
      </c>
    </row>
    <row r="685" spans="1:67" x14ac:dyDescent="0.25">
      <c r="A685" t="str">
        <f t="shared" si="688"/>
        <v>203211</v>
      </c>
      <c r="B685">
        <f t="shared" si="689"/>
        <v>2032</v>
      </c>
      <c r="C685">
        <f t="shared" si="690"/>
        <v>11</v>
      </c>
      <c r="D685">
        <f t="shared" si="691"/>
        <v>680</v>
      </c>
      <c r="AN685" s="106" t="str">
        <f t="shared" ca="1" si="686"/>
        <v/>
      </c>
      <c r="AP685" s="106" t="str">
        <f t="shared" ca="1" si="687"/>
        <v/>
      </c>
      <c r="AR685" t="str">
        <f t="shared" si="678"/>
        <v>203211</v>
      </c>
      <c r="AS685">
        <f t="shared" si="683"/>
        <v>680</v>
      </c>
      <c r="AT685">
        <f t="shared" ca="1" si="679"/>
        <v>0</v>
      </c>
      <c r="AU685">
        <f t="shared" ca="1" si="680"/>
        <v>0</v>
      </c>
      <c r="AV685">
        <f t="shared" ca="1" si="681"/>
        <v>0</v>
      </c>
      <c r="AW685">
        <f t="shared" ca="1" si="682"/>
        <v>0</v>
      </c>
      <c r="BC685">
        <f t="shared" si="669"/>
        <v>559</v>
      </c>
      <c r="BD685">
        <f t="shared" si="670"/>
        <v>561</v>
      </c>
      <c r="BE685">
        <f t="shared" si="671"/>
        <v>562</v>
      </c>
      <c r="BF685">
        <f t="shared" si="676"/>
        <v>560</v>
      </c>
    </row>
    <row r="686" spans="1:67" x14ac:dyDescent="0.25">
      <c r="A686" t="str">
        <f t="shared" si="688"/>
        <v>203212</v>
      </c>
      <c r="B686">
        <f t="shared" si="689"/>
        <v>2032</v>
      </c>
      <c r="C686">
        <f t="shared" si="690"/>
        <v>12</v>
      </c>
      <c r="D686">
        <f t="shared" si="691"/>
        <v>681</v>
      </c>
      <c r="AN686" s="106" t="str">
        <f t="shared" ca="1" si="686"/>
        <v/>
      </c>
      <c r="AP686" s="106" t="str">
        <f t="shared" ca="1" si="687"/>
        <v/>
      </c>
      <c r="AR686" t="str">
        <f t="shared" si="678"/>
        <v>203212</v>
      </c>
      <c r="AS686">
        <f t="shared" si="683"/>
        <v>681</v>
      </c>
      <c r="AT686">
        <f t="shared" ca="1" si="679"/>
        <v>0</v>
      </c>
      <c r="AU686">
        <f t="shared" ca="1" si="680"/>
        <v>0</v>
      </c>
      <c r="AV686">
        <f t="shared" ca="1" si="681"/>
        <v>0</v>
      </c>
      <c r="AW686">
        <f t="shared" ca="1" si="682"/>
        <v>0</v>
      </c>
      <c r="BC686">
        <f t="shared" si="669"/>
        <v>559</v>
      </c>
      <c r="BD686">
        <f t="shared" si="670"/>
        <v>561</v>
      </c>
      <c r="BE686">
        <f t="shared" si="671"/>
        <v>562</v>
      </c>
      <c r="BF686">
        <f t="shared" si="676"/>
        <v>560</v>
      </c>
    </row>
    <row r="687" spans="1:67" x14ac:dyDescent="0.25">
      <c r="A687" t="str">
        <f t="shared" si="688"/>
        <v>20331</v>
      </c>
      <c r="B687">
        <f t="shared" si="689"/>
        <v>2033</v>
      </c>
      <c r="C687">
        <f t="shared" si="690"/>
        <v>1</v>
      </c>
      <c r="D687">
        <f t="shared" si="691"/>
        <v>682</v>
      </c>
      <c r="AN687" s="106" t="str">
        <f t="shared" ca="1" si="686"/>
        <v/>
      </c>
      <c r="AP687" s="106" t="str">
        <f t="shared" ca="1" si="687"/>
        <v/>
      </c>
      <c r="AR687" t="str">
        <f t="shared" si="678"/>
        <v>20331</v>
      </c>
      <c r="AS687">
        <f t="shared" si="683"/>
        <v>682</v>
      </c>
      <c r="AT687">
        <f t="shared" ca="1" si="679"/>
        <v>0</v>
      </c>
      <c r="AU687">
        <f t="shared" ca="1" si="680"/>
        <v>0</v>
      </c>
      <c r="AV687">
        <f t="shared" ca="1" si="681"/>
        <v>0</v>
      </c>
      <c r="AW687">
        <f t="shared" ca="1" si="682"/>
        <v>0</v>
      </c>
      <c r="BC687">
        <f t="shared" ref="BC687:BC750" si="693">IF(E687&gt;0,ROW(E687),BC686)</f>
        <v>559</v>
      </c>
      <c r="BD687">
        <f t="shared" ref="BD687:BD750" si="694">IF(F687&gt;0,ROW(F687),BD686)</f>
        <v>561</v>
      </c>
      <c r="BE687">
        <f t="shared" ref="BE687:BE750" si="695">IF(G687&gt;0,ROW(G687),BE686)</f>
        <v>562</v>
      </c>
      <c r="BF687">
        <f t="shared" si="676"/>
        <v>560</v>
      </c>
    </row>
    <row r="688" spans="1:67" x14ac:dyDescent="0.25">
      <c r="A688" t="str">
        <f t="shared" si="688"/>
        <v>20332</v>
      </c>
      <c r="B688">
        <f t="shared" si="689"/>
        <v>2033</v>
      </c>
      <c r="C688">
        <f t="shared" si="690"/>
        <v>2</v>
      </c>
      <c r="D688">
        <f t="shared" si="691"/>
        <v>683</v>
      </c>
      <c r="AN688" s="106" t="str">
        <f t="shared" ca="1" si="686"/>
        <v/>
      </c>
      <c r="AP688" s="106" t="str">
        <f t="shared" ca="1" si="687"/>
        <v/>
      </c>
      <c r="AR688" t="str">
        <f t="shared" si="678"/>
        <v>20332</v>
      </c>
      <c r="AS688">
        <f t="shared" si="683"/>
        <v>683</v>
      </c>
      <c r="AT688">
        <f t="shared" ca="1" si="679"/>
        <v>0</v>
      </c>
      <c r="AU688">
        <f t="shared" ca="1" si="680"/>
        <v>0</v>
      </c>
      <c r="AV688">
        <f t="shared" ca="1" si="681"/>
        <v>0</v>
      </c>
      <c r="AW688">
        <f t="shared" ca="1" si="682"/>
        <v>0</v>
      </c>
      <c r="BC688">
        <f t="shared" si="693"/>
        <v>559</v>
      </c>
      <c r="BD688">
        <f t="shared" si="694"/>
        <v>561</v>
      </c>
      <c r="BE688">
        <f t="shared" si="695"/>
        <v>562</v>
      </c>
      <c r="BF688">
        <f t="shared" ref="BF688:BF751" si="696">IF(H688&gt;0,ROW(H688),BF687)</f>
        <v>560</v>
      </c>
    </row>
    <row r="689" spans="1:58" x14ac:dyDescent="0.25">
      <c r="A689" t="str">
        <f t="shared" si="688"/>
        <v>20333</v>
      </c>
      <c r="B689">
        <f t="shared" si="689"/>
        <v>2033</v>
      </c>
      <c r="C689">
        <f t="shared" si="690"/>
        <v>3</v>
      </c>
      <c r="D689">
        <f t="shared" si="691"/>
        <v>684</v>
      </c>
      <c r="AN689" s="106" t="str">
        <f t="shared" ca="1" si="686"/>
        <v/>
      </c>
      <c r="AP689" s="106" t="str">
        <f t="shared" ca="1" si="687"/>
        <v/>
      </c>
      <c r="AR689" t="str">
        <f t="shared" si="678"/>
        <v>20333</v>
      </c>
      <c r="AS689">
        <f t="shared" si="683"/>
        <v>684</v>
      </c>
      <c r="AT689">
        <f t="shared" ca="1" si="679"/>
        <v>0</v>
      </c>
      <c r="AU689">
        <f t="shared" ca="1" si="680"/>
        <v>0</v>
      </c>
      <c r="AV689">
        <f t="shared" ca="1" si="681"/>
        <v>0</v>
      </c>
      <c r="AW689">
        <f t="shared" ca="1" si="682"/>
        <v>0</v>
      </c>
      <c r="BC689">
        <f t="shared" si="693"/>
        <v>559</v>
      </c>
      <c r="BD689">
        <f t="shared" si="694"/>
        <v>561</v>
      </c>
      <c r="BE689">
        <f t="shared" si="695"/>
        <v>562</v>
      </c>
      <c r="BF689">
        <f t="shared" si="696"/>
        <v>560</v>
      </c>
    </row>
    <row r="690" spans="1:58" x14ac:dyDescent="0.25">
      <c r="A690" t="str">
        <f t="shared" si="688"/>
        <v>20334</v>
      </c>
      <c r="B690">
        <f t="shared" si="689"/>
        <v>2033</v>
      </c>
      <c r="C690">
        <f t="shared" si="690"/>
        <v>4</v>
      </c>
      <c r="D690">
        <f t="shared" si="691"/>
        <v>685</v>
      </c>
      <c r="AN690" s="106" t="str">
        <f t="shared" ca="1" si="686"/>
        <v/>
      </c>
      <c r="AP690" s="106" t="str">
        <f t="shared" ca="1" si="687"/>
        <v/>
      </c>
      <c r="AR690" t="str">
        <f t="shared" si="678"/>
        <v>20334</v>
      </c>
      <c r="AS690">
        <f t="shared" si="683"/>
        <v>685</v>
      </c>
      <c r="AT690">
        <f t="shared" ca="1" si="679"/>
        <v>0</v>
      </c>
      <c r="AU690">
        <f t="shared" ca="1" si="680"/>
        <v>0</v>
      </c>
      <c r="AV690">
        <f t="shared" ca="1" si="681"/>
        <v>0</v>
      </c>
      <c r="AW690">
        <f t="shared" ca="1" si="682"/>
        <v>0</v>
      </c>
      <c r="BC690">
        <f t="shared" si="693"/>
        <v>559</v>
      </c>
      <c r="BD690">
        <f t="shared" si="694"/>
        <v>561</v>
      </c>
      <c r="BE690">
        <f t="shared" si="695"/>
        <v>562</v>
      </c>
      <c r="BF690">
        <f t="shared" si="696"/>
        <v>560</v>
      </c>
    </row>
    <row r="691" spans="1:58" x14ac:dyDescent="0.25">
      <c r="A691" t="str">
        <f t="shared" si="688"/>
        <v>20335</v>
      </c>
      <c r="B691">
        <f t="shared" si="689"/>
        <v>2033</v>
      </c>
      <c r="C691">
        <f t="shared" si="690"/>
        <v>5</v>
      </c>
      <c r="D691">
        <f t="shared" si="691"/>
        <v>686</v>
      </c>
      <c r="AN691" s="106" t="str">
        <f t="shared" ca="1" si="686"/>
        <v/>
      </c>
      <c r="AP691" s="106" t="str">
        <f t="shared" ca="1" si="687"/>
        <v/>
      </c>
      <c r="AR691" t="str">
        <f t="shared" si="678"/>
        <v>20335</v>
      </c>
      <c r="AS691">
        <f t="shared" si="683"/>
        <v>686</v>
      </c>
      <c r="AT691">
        <f t="shared" ca="1" si="679"/>
        <v>0</v>
      </c>
      <c r="AU691">
        <f t="shared" ca="1" si="680"/>
        <v>0</v>
      </c>
      <c r="AV691">
        <f t="shared" ca="1" si="681"/>
        <v>0</v>
      </c>
      <c r="AW691">
        <f t="shared" ca="1" si="682"/>
        <v>0</v>
      </c>
      <c r="BC691">
        <f t="shared" si="693"/>
        <v>559</v>
      </c>
      <c r="BD691">
        <f t="shared" si="694"/>
        <v>561</v>
      </c>
      <c r="BE691">
        <f t="shared" si="695"/>
        <v>562</v>
      </c>
      <c r="BF691">
        <f t="shared" si="696"/>
        <v>560</v>
      </c>
    </row>
    <row r="692" spans="1:58" x14ac:dyDescent="0.25">
      <c r="A692" t="str">
        <f t="shared" si="688"/>
        <v>20336</v>
      </c>
      <c r="B692">
        <f t="shared" si="689"/>
        <v>2033</v>
      </c>
      <c r="C692">
        <f t="shared" si="690"/>
        <v>6</v>
      </c>
      <c r="D692">
        <f t="shared" si="691"/>
        <v>687</v>
      </c>
      <c r="AN692" s="106" t="str">
        <f t="shared" ca="1" si="686"/>
        <v/>
      </c>
      <c r="AP692" s="106" t="str">
        <f t="shared" ca="1" si="687"/>
        <v/>
      </c>
      <c r="AR692" t="str">
        <f t="shared" si="678"/>
        <v>20336</v>
      </c>
      <c r="AS692">
        <f t="shared" si="683"/>
        <v>687</v>
      </c>
      <c r="AT692">
        <f t="shared" ca="1" si="679"/>
        <v>0</v>
      </c>
      <c r="AU692">
        <f t="shared" ca="1" si="680"/>
        <v>0</v>
      </c>
      <c r="AV692">
        <f t="shared" ca="1" si="681"/>
        <v>0</v>
      </c>
      <c r="AW692">
        <f t="shared" ca="1" si="682"/>
        <v>0</v>
      </c>
      <c r="BC692">
        <f t="shared" si="693"/>
        <v>559</v>
      </c>
      <c r="BD692">
        <f t="shared" si="694"/>
        <v>561</v>
      </c>
      <c r="BE692">
        <f t="shared" si="695"/>
        <v>562</v>
      </c>
      <c r="BF692">
        <f t="shared" si="696"/>
        <v>560</v>
      </c>
    </row>
    <row r="693" spans="1:58" x14ac:dyDescent="0.25">
      <c r="A693" t="str">
        <f t="shared" si="688"/>
        <v>20337</v>
      </c>
      <c r="B693">
        <f t="shared" si="689"/>
        <v>2033</v>
      </c>
      <c r="C693">
        <f t="shared" si="690"/>
        <v>7</v>
      </c>
      <c r="D693">
        <f t="shared" si="691"/>
        <v>688</v>
      </c>
      <c r="AN693" s="106" t="str">
        <f t="shared" ca="1" si="686"/>
        <v/>
      </c>
      <c r="AP693" s="106" t="str">
        <f t="shared" ca="1" si="687"/>
        <v/>
      </c>
      <c r="AR693" t="str">
        <f t="shared" si="678"/>
        <v>20337</v>
      </c>
      <c r="AS693">
        <f t="shared" si="683"/>
        <v>688</v>
      </c>
      <c r="AT693">
        <f t="shared" ca="1" si="679"/>
        <v>0</v>
      </c>
      <c r="AU693">
        <f t="shared" ca="1" si="680"/>
        <v>0</v>
      </c>
      <c r="AV693">
        <f t="shared" ca="1" si="681"/>
        <v>0</v>
      </c>
      <c r="AW693">
        <f t="shared" ca="1" si="682"/>
        <v>0</v>
      </c>
      <c r="BC693">
        <f t="shared" si="693"/>
        <v>559</v>
      </c>
      <c r="BD693">
        <f t="shared" si="694"/>
        <v>561</v>
      </c>
      <c r="BE693">
        <f t="shared" si="695"/>
        <v>562</v>
      </c>
      <c r="BF693">
        <f t="shared" si="696"/>
        <v>560</v>
      </c>
    </row>
    <row r="694" spans="1:58" x14ac:dyDescent="0.25">
      <c r="A694" t="str">
        <f t="shared" si="688"/>
        <v>20338</v>
      </c>
      <c r="B694">
        <f t="shared" si="689"/>
        <v>2033</v>
      </c>
      <c r="C694">
        <f t="shared" si="690"/>
        <v>8</v>
      </c>
      <c r="D694">
        <f t="shared" si="691"/>
        <v>689</v>
      </c>
      <c r="AN694" s="106" t="str">
        <f t="shared" ca="1" si="686"/>
        <v/>
      </c>
      <c r="AP694" s="106" t="str">
        <f t="shared" ca="1" si="687"/>
        <v/>
      </c>
      <c r="AR694" t="str">
        <f t="shared" si="678"/>
        <v>20338</v>
      </c>
      <c r="AS694">
        <f t="shared" si="683"/>
        <v>689</v>
      </c>
      <c r="AT694">
        <f t="shared" ca="1" si="679"/>
        <v>0</v>
      </c>
      <c r="AU694">
        <f t="shared" ca="1" si="680"/>
        <v>0</v>
      </c>
      <c r="AV694">
        <f t="shared" ca="1" si="681"/>
        <v>0</v>
      </c>
      <c r="AW694">
        <f t="shared" ca="1" si="682"/>
        <v>0</v>
      </c>
      <c r="BC694">
        <f t="shared" si="693"/>
        <v>559</v>
      </c>
      <c r="BD694">
        <f t="shared" si="694"/>
        <v>561</v>
      </c>
      <c r="BE694">
        <f t="shared" si="695"/>
        <v>562</v>
      </c>
      <c r="BF694">
        <f t="shared" si="696"/>
        <v>560</v>
      </c>
    </row>
    <row r="695" spans="1:58" x14ac:dyDescent="0.25">
      <c r="A695" t="str">
        <f t="shared" si="688"/>
        <v>20339</v>
      </c>
      <c r="B695">
        <f t="shared" si="689"/>
        <v>2033</v>
      </c>
      <c r="C695">
        <f t="shared" si="690"/>
        <v>9</v>
      </c>
      <c r="D695">
        <f t="shared" si="691"/>
        <v>690</v>
      </c>
      <c r="AN695" s="106" t="str">
        <f t="shared" ca="1" si="686"/>
        <v/>
      </c>
      <c r="AP695" s="106" t="str">
        <f t="shared" ca="1" si="687"/>
        <v/>
      </c>
      <c r="AR695" t="str">
        <f t="shared" si="678"/>
        <v>20339</v>
      </c>
      <c r="AS695">
        <f t="shared" si="683"/>
        <v>690</v>
      </c>
      <c r="AT695">
        <f t="shared" ca="1" si="679"/>
        <v>0</v>
      </c>
      <c r="AU695">
        <f t="shared" ca="1" si="680"/>
        <v>0</v>
      </c>
      <c r="AV695">
        <f t="shared" ca="1" si="681"/>
        <v>0</v>
      </c>
      <c r="AW695">
        <f t="shared" ca="1" si="682"/>
        <v>0</v>
      </c>
      <c r="BC695">
        <f t="shared" si="693"/>
        <v>559</v>
      </c>
      <c r="BD695">
        <f t="shared" si="694"/>
        <v>561</v>
      </c>
      <c r="BE695">
        <f t="shared" si="695"/>
        <v>562</v>
      </c>
      <c r="BF695">
        <f t="shared" si="696"/>
        <v>560</v>
      </c>
    </row>
    <row r="696" spans="1:58" x14ac:dyDescent="0.25">
      <c r="A696" t="str">
        <f t="shared" si="688"/>
        <v>203310</v>
      </c>
      <c r="B696">
        <f t="shared" si="689"/>
        <v>2033</v>
      </c>
      <c r="C696">
        <f t="shared" si="690"/>
        <v>10</v>
      </c>
      <c r="D696">
        <f t="shared" si="691"/>
        <v>691</v>
      </c>
      <c r="AN696" s="106" t="str">
        <f t="shared" ca="1" si="686"/>
        <v/>
      </c>
      <c r="AP696" s="106" t="str">
        <f t="shared" ca="1" si="687"/>
        <v/>
      </c>
      <c r="AR696" t="str">
        <f t="shared" si="678"/>
        <v>203310</v>
      </c>
      <c r="AS696">
        <f t="shared" si="683"/>
        <v>691</v>
      </c>
      <c r="AT696">
        <f t="shared" ca="1" si="679"/>
        <v>0</v>
      </c>
      <c r="AU696">
        <f t="shared" ca="1" si="680"/>
        <v>0</v>
      </c>
      <c r="AV696">
        <f t="shared" ca="1" si="681"/>
        <v>0</v>
      </c>
      <c r="AW696">
        <f t="shared" ca="1" si="682"/>
        <v>0</v>
      </c>
      <c r="BC696">
        <f t="shared" si="693"/>
        <v>559</v>
      </c>
      <c r="BD696">
        <f t="shared" si="694"/>
        <v>561</v>
      </c>
      <c r="BE696">
        <f t="shared" si="695"/>
        <v>562</v>
      </c>
      <c r="BF696">
        <f t="shared" si="696"/>
        <v>560</v>
      </c>
    </row>
    <row r="697" spans="1:58" x14ac:dyDescent="0.25">
      <c r="A697" t="str">
        <f t="shared" si="688"/>
        <v>203311</v>
      </c>
      <c r="B697">
        <f t="shared" si="689"/>
        <v>2033</v>
      </c>
      <c r="C697">
        <f t="shared" si="690"/>
        <v>11</v>
      </c>
      <c r="D697">
        <f t="shared" si="691"/>
        <v>692</v>
      </c>
      <c r="AN697" s="106" t="str">
        <f t="shared" ca="1" si="686"/>
        <v/>
      </c>
      <c r="AP697" s="106" t="str">
        <f t="shared" ca="1" si="687"/>
        <v/>
      </c>
      <c r="AR697" t="str">
        <f t="shared" si="678"/>
        <v>203311</v>
      </c>
      <c r="AS697">
        <f t="shared" si="683"/>
        <v>692</v>
      </c>
      <c r="AT697">
        <f t="shared" ca="1" si="679"/>
        <v>0</v>
      </c>
      <c r="AU697">
        <f t="shared" ca="1" si="680"/>
        <v>0</v>
      </c>
      <c r="AV697">
        <f t="shared" ca="1" si="681"/>
        <v>0</v>
      </c>
      <c r="AW697">
        <f t="shared" ca="1" si="682"/>
        <v>0</v>
      </c>
      <c r="BC697">
        <f t="shared" si="693"/>
        <v>559</v>
      </c>
      <c r="BD697">
        <f t="shared" si="694"/>
        <v>561</v>
      </c>
      <c r="BE697">
        <f t="shared" si="695"/>
        <v>562</v>
      </c>
      <c r="BF697">
        <f t="shared" si="696"/>
        <v>560</v>
      </c>
    </row>
    <row r="698" spans="1:58" x14ac:dyDescent="0.25">
      <c r="A698" t="str">
        <f t="shared" si="688"/>
        <v>203312</v>
      </c>
      <c r="B698">
        <f t="shared" si="689"/>
        <v>2033</v>
      </c>
      <c r="C698">
        <f t="shared" si="690"/>
        <v>12</v>
      </c>
      <c r="D698">
        <f t="shared" si="691"/>
        <v>693</v>
      </c>
      <c r="AN698" s="106" t="str">
        <f t="shared" ca="1" si="686"/>
        <v/>
      </c>
      <c r="AP698" s="106" t="str">
        <f t="shared" ca="1" si="687"/>
        <v/>
      </c>
      <c r="AR698" t="str">
        <f t="shared" si="678"/>
        <v>203312</v>
      </c>
      <c r="AS698">
        <f t="shared" si="683"/>
        <v>693</v>
      </c>
      <c r="AT698">
        <f t="shared" ca="1" si="679"/>
        <v>0</v>
      </c>
      <c r="AU698">
        <f t="shared" ca="1" si="680"/>
        <v>0</v>
      </c>
      <c r="AV698">
        <f t="shared" ca="1" si="681"/>
        <v>0</v>
      </c>
      <c r="AW698">
        <f t="shared" ca="1" si="682"/>
        <v>0</v>
      </c>
      <c r="BC698">
        <f t="shared" si="693"/>
        <v>559</v>
      </c>
      <c r="BD698">
        <f t="shared" si="694"/>
        <v>561</v>
      </c>
      <c r="BE698">
        <f t="shared" si="695"/>
        <v>562</v>
      </c>
      <c r="BF698">
        <f t="shared" si="696"/>
        <v>560</v>
      </c>
    </row>
    <row r="699" spans="1:58" x14ac:dyDescent="0.25">
      <c r="A699" t="str">
        <f t="shared" si="688"/>
        <v>20341</v>
      </c>
      <c r="B699">
        <f t="shared" si="689"/>
        <v>2034</v>
      </c>
      <c r="C699">
        <f t="shared" si="690"/>
        <v>1</v>
      </c>
      <c r="D699">
        <f t="shared" si="691"/>
        <v>694</v>
      </c>
      <c r="AN699" s="106" t="str">
        <f t="shared" ca="1" si="686"/>
        <v/>
      </c>
      <c r="AP699" s="106" t="str">
        <f t="shared" ca="1" si="687"/>
        <v/>
      </c>
      <c r="AR699" t="str">
        <f t="shared" si="678"/>
        <v>20341</v>
      </c>
      <c r="AS699">
        <f t="shared" si="683"/>
        <v>694</v>
      </c>
      <c r="AT699">
        <f t="shared" ca="1" si="679"/>
        <v>0</v>
      </c>
      <c r="AU699">
        <f t="shared" ca="1" si="680"/>
        <v>0</v>
      </c>
      <c r="AV699">
        <f t="shared" ca="1" si="681"/>
        <v>0</v>
      </c>
      <c r="AW699">
        <f t="shared" ca="1" si="682"/>
        <v>0</v>
      </c>
      <c r="BC699">
        <f t="shared" si="693"/>
        <v>559</v>
      </c>
      <c r="BD699">
        <f t="shared" si="694"/>
        <v>561</v>
      </c>
      <c r="BE699">
        <f t="shared" si="695"/>
        <v>562</v>
      </c>
      <c r="BF699">
        <f t="shared" si="696"/>
        <v>560</v>
      </c>
    </row>
    <row r="700" spans="1:58" x14ac:dyDescent="0.25">
      <c r="A700" t="str">
        <f t="shared" si="688"/>
        <v>20342</v>
      </c>
      <c r="B700">
        <f t="shared" si="689"/>
        <v>2034</v>
      </c>
      <c r="C700">
        <f t="shared" si="690"/>
        <v>2</v>
      </c>
      <c r="D700">
        <f t="shared" si="691"/>
        <v>695</v>
      </c>
      <c r="AN700" s="106" t="str">
        <f t="shared" ca="1" si="686"/>
        <v/>
      </c>
      <c r="AP700" s="106" t="str">
        <f t="shared" ca="1" si="687"/>
        <v/>
      </c>
      <c r="AR700" t="str">
        <f t="shared" si="678"/>
        <v>20342</v>
      </c>
      <c r="AS700">
        <f t="shared" si="683"/>
        <v>695</v>
      </c>
      <c r="AT700">
        <f t="shared" ca="1" si="679"/>
        <v>0</v>
      </c>
      <c r="AU700">
        <f t="shared" ca="1" si="680"/>
        <v>0</v>
      </c>
      <c r="AV700">
        <f t="shared" ca="1" si="681"/>
        <v>0</v>
      </c>
      <c r="AW700">
        <f t="shared" ca="1" si="682"/>
        <v>0</v>
      </c>
      <c r="BC700">
        <f t="shared" si="693"/>
        <v>559</v>
      </c>
      <c r="BD700">
        <f t="shared" si="694"/>
        <v>561</v>
      </c>
      <c r="BE700">
        <f t="shared" si="695"/>
        <v>562</v>
      </c>
      <c r="BF700">
        <f t="shared" si="696"/>
        <v>560</v>
      </c>
    </row>
    <row r="701" spans="1:58" x14ac:dyDescent="0.25">
      <c r="A701" t="str">
        <f t="shared" si="688"/>
        <v>20343</v>
      </c>
      <c r="B701">
        <f t="shared" si="689"/>
        <v>2034</v>
      </c>
      <c r="C701">
        <f t="shared" si="690"/>
        <v>3</v>
      </c>
      <c r="D701">
        <f t="shared" si="691"/>
        <v>696</v>
      </c>
      <c r="AN701" s="106" t="str">
        <f t="shared" ca="1" si="686"/>
        <v/>
      </c>
      <c r="AP701" s="106" t="str">
        <f t="shared" ca="1" si="687"/>
        <v/>
      </c>
      <c r="AR701" t="str">
        <f t="shared" si="678"/>
        <v>20343</v>
      </c>
      <c r="AS701">
        <f t="shared" si="683"/>
        <v>696</v>
      </c>
      <c r="AT701">
        <f t="shared" ca="1" si="679"/>
        <v>0</v>
      </c>
      <c r="AU701">
        <f t="shared" ca="1" si="680"/>
        <v>0</v>
      </c>
      <c r="AV701">
        <f t="shared" ca="1" si="681"/>
        <v>0</v>
      </c>
      <c r="AW701">
        <f t="shared" ca="1" si="682"/>
        <v>0</v>
      </c>
      <c r="BC701">
        <f t="shared" si="693"/>
        <v>559</v>
      </c>
      <c r="BD701">
        <f t="shared" si="694"/>
        <v>561</v>
      </c>
      <c r="BE701">
        <f t="shared" si="695"/>
        <v>562</v>
      </c>
      <c r="BF701">
        <f t="shared" si="696"/>
        <v>560</v>
      </c>
    </row>
    <row r="702" spans="1:58" x14ac:dyDescent="0.25">
      <c r="A702" t="str">
        <f t="shared" si="688"/>
        <v>20344</v>
      </c>
      <c r="B702">
        <f t="shared" si="689"/>
        <v>2034</v>
      </c>
      <c r="C702">
        <f t="shared" si="690"/>
        <v>4</v>
      </c>
      <c r="D702">
        <f t="shared" si="691"/>
        <v>697</v>
      </c>
      <c r="AN702" s="106" t="str">
        <f t="shared" ca="1" si="686"/>
        <v/>
      </c>
      <c r="AP702" s="106" t="str">
        <f t="shared" ca="1" si="687"/>
        <v/>
      </c>
      <c r="AR702" t="str">
        <f t="shared" si="678"/>
        <v>20344</v>
      </c>
      <c r="AS702">
        <f t="shared" si="683"/>
        <v>697</v>
      </c>
      <c r="AT702">
        <f t="shared" ca="1" si="679"/>
        <v>0</v>
      </c>
      <c r="AU702">
        <f t="shared" ca="1" si="680"/>
        <v>0</v>
      </c>
      <c r="AV702">
        <f t="shared" ca="1" si="681"/>
        <v>0</v>
      </c>
      <c r="AW702">
        <f t="shared" ca="1" si="682"/>
        <v>0</v>
      </c>
      <c r="BC702">
        <f t="shared" si="693"/>
        <v>559</v>
      </c>
      <c r="BD702">
        <f t="shared" si="694"/>
        <v>561</v>
      </c>
      <c r="BE702">
        <f t="shared" si="695"/>
        <v>562</v>
      </c>
      <c r="BF702">
        <f t="shared" si="696"/>
        <v>560</v>
      </c>
    </row>
    <row r="703" spans="1:58" x14ac:dyDescent="0.25">
      <c r="A703" t="str">
        <f t="shared" si="688"/>
        <v>20345</v>
      </c>
      <c r="B703">
        <f t="shared" si="689"/>
        <v>2034</v>
      </c>
      <c r="C703">
        <f t="shared" si="690"/>
        <v>5</v>
      </c>
      <c r="D703">
        <f t="shared" si="691"/>
        <v>698</v>
      </c>
      <c r="AN703" s="106" t="str">
        <f t="shared" ca="1" si="686"/>
        <v/>
      </c>
      <c r="AP703" s="106" t="str">
        <f t="shared" ca="1" si="687"/>
        <v/>
      </c>
      <c r="AR703" t="str">
        <f t="shared" si="678"/>
        <v>20345</v>
      </c>
      <c r="AS703">
        <f t="shared" si="683"/>
        <v>698</v>
      </c>
      <c r="AT703">
        <f t="shared" ca="1" si="679"/>
        <v>0</v>
      </c>
      <c r="AU703">
        <f t="shared" ca="1" si="680"/>
        <v>0</v>
      </c>
      <c r="AV703">
        <f t="shared" ca="1" si="681"/>
        <v>0</v>
      </c>
      <c r="AW703">
        <f t="shared" ca="1" si="682"/>
        <v>0</v>
      </c>
      <c r="BC703">
        <f t="shared" si="693"/>
        <v>559</v>
      </c>
      <c r="BD703">
        <f t="shared" si="694"/>
        <v>561</v>
      </c>
      <c r="BE703">
        <f t="shared" si="695"/>
        <v>562</v>
      </c>
      <c r="BF703">
        <f t="shared" si="696"/>
        <v>560</v>
      </c>
    </row>
    <row r="704" spans="1:58" x14ac:dyDescent="0.25">
      <c r="A704" t="str">
        <f t="shared" si="688"/>
        <v>20346</v>
      </c>
      <c r="B704">
        <f t="shared" si="689"/>
        <v>2034</v>
      </c>
      <c r="C704">
        <f t="shared" si="690"/>
        <v>6</v>
      </c>
      <c r="D704">
        <f t="shared" si="691"/>
        <v>699</v>
      </c>
      <c r="AN704" s="106" t="str">
        <f t="shared" ca="1" si="686"/>
        <v/>
      </c>
      <c r="AP704" s="106" t="str">
        <f t="shared" ca="1" si="687"/>
        <v/>
      </c>
      <c r="AR704" t="str">
        <f t="shared" si="678"/>
        <v>20346</v>
      </c>
      <c r="AS704">
        <f t="shared" si="683"/>
        <v>699</v>
      </c>
      <c r="AT704">
        <f t="shared" ca="1" si="679"/>
        <v>0</v>
      </c>
      <c r="AU704">
        <f t="shared" ca="1" si="680"/>
        <v>0</v>
      </c>
      <c r="AV704">
        <f t="shared" ca="1" si="681"/>
        <v>0</v>
      </c>
      <c r="AW704">
        <f t="shared" ca="1" si="682"/>
        <v>0</v>
      </c>
      <c r="BC704">
        <f t="shared" si="693"/>
        <v>559</v>
      </c>
      <c r="BD704">
        <f t="shared" si="694"/>
        <v>561</v>
      </c>
      <c r="BE704">
        <f t="shared" si="695"/>
        <v>562</v>
      </c>
      <c r="BF704">
        <f t="shared" si="696"/>
        <v>560</v>
      </c>
    </row>
    <row r="705" spans="1:58" x14ac:dyDescent="0.25">
      <c r="A705" t="str">
        <f t="shared" si="688"/>
        <v>20347</v>
      </c>
      <c r="B705">
        <f t="shared" si="689"/>
        <v>2034</v>
      </c>
      <c r="C705">
        <f t="shared" si="690"/>
        <v>7</v>
      </c>
      <c r="D705">
        <f t="shared" si="691"/>
        <v>700</v>
      </c>
      <c r="AN705" s="106" t="str">
        <f t="shared" ca="1" si="686"/>
        <v/>
      </c>
      <c r="AP705" s="106" t="str">
        <f t="shared" ca="1" si="687"/>
        <v/>
      </c>
      <c r="AR705" t="str">
        <f t="shared" si="678"/>
        <v>20347</v>
      </c>
      <c r="AS705">
        <f t="shared" si="683"/>
        <v>700</v>
      </c>
      <c r="AT705">
        <f t="shared" ca="1" si="679"/>
        <v>0</v>
      </c>
      <c r="AU705">
        <f t="shared" ca="1" si="680"/>
        <v>0</v>
      </c>
      <c r="AV705">
        <f t="shared" ca="1" si="681"/>
        <v>0</v>
      </c>
      <c r="AW705">
        <f t="shared" ca="1" si="682"/>
        <v>0</v>
      </c>
      <c r="BC705">
        <f t="shared" si="693"/>
        <v>559</v>
      </c>
      <c r="BD705">
        <f t="shared" si="694"/>
        <v>561</v>
      </c>
      <c r="BE705">
        <f t="shared" si="695"/>
        <v>562</v>
      </c>
      <c r="BF705">
        <f t="shared" si="696"/>
        <v>560</v>
      </c>
    </row>
    <row r="706" spans="1:58" x14ac:dyDescent="0.25">
      <c r="A706" t="str">
        <f t="shared" si="688"/>
        <v>20348</v>
      </c>
      <c r="B706">
        <f t="shared" si="689"/>
        <v>2034</v>
      </c>
      <c r="C706">
        <f t="shared" si="690"/>
        <v>8</v>
      </c>
      <c r="D706">
        <f t="shared" si="691"/>
        <v>701</v>
      </c>
      <c r="AN706" s="106" t="str">
        <f t="shared" ca="1" si="686"/>
        <v/>
      </c>
      <c r="AP706" s="106" t="str">
        <f t="shared" ca="1" si="687"/>
        <v/>
      </c>
      <c r="AR706" t="str">
        <f t="shared" si="678"/>
        <v>20348</v>
      </c>
      <c r="AS706">
        <f t="shared" si="683"/>
        <v>701</v>
      </c>
      <c r="AT706">
        <f t="shared" ca="1" si="679"/>
        <v>0</v>
      </c>
      <c r="AU706">
        <f t="shared" ca="1" si="680"/>
        <v>0</v>
      </c>
      <c r="AV706">
        <f t="shared" ca="1" si="681"/>
        <v>0</v>
      </c>
      <c r="AW706">
        <f t="shared" ca="1" si="682"/>
        <v>0</v>
      </c>
      <c r="BC706">
        <f t="shared" si="693"/>
        <v>559</v>
      </c>
      <c r="BD706">
        <f t="shared" si="694"/>
        <v>561</v>
      </c>
      <c r="BE706">
        <f t="shared" si="695"/>
        <v>562</v>
      </c>
      <c r="BF706">
        <f t="shared" si="696"/>
        <v>560</v>
      </c>
    </row>
    <row r="707" spans="1:58" x14ac:dyDescent="0.25">
      <c r="A707" t="str">
        <f t="shared" si="688"/>
        <v>20349</v>
      </c>
      <c r="B707">
        <f t="shared" si="689"/>
        <v>2034</v>
      </c>
      <c r="C707">
        <f t="shared" si="690"/>
        <v>9</v>
      </c>
      <c r="D707">
        <f t="shared" si="691"/>
        <v>702</v>
      </c>
      <c r="AN707" s="106" t="str">
        <f t="shared" ca="1" si="686"/>
        <v/>
      </c>
      <c r="AP707" s="106" t="str">
        <f t="shared" ca="1" si="687"/>
        <v/>
      </c>
      <c r="AR707" t="str">
        <f t="shared" si="678"/>
        <v>20349</v>
      </c>
      <c r="AS707">
        <f t="shared" si="683"/>
        <v>702</v>
      </c>
      <c r="AT707">
        <f t="shared" ca="1" si="679"/>
        <v>0</v>
      </c>
      <c r="AU707">
        <f t="shared" ca="1" si="680"/>
        <v>0</v>
      </c>
      <c r="AV707">
        <f t="shared" ca="1" si="681"/>
        <v>0</v>
      </c>
      <c r="AW707">
        <f t="shared" ca="1" si="682"/>
        <v>0</v>
      </c>
      <c r="BC707">
        <f t="shared" si="693"/>
        <v>559</v>
      </c>
      <c r="BD707">
        <f t="shared" si="694"/>
        <v>561</v>
      </c>
      <c r="BE707">
        <f t="shared" si="695"/>
        <v>562</v>
      </c>
      <c r="BF707">
        <f t="shared" si="696"/>
        <v>560</v>
      </c>
    </row>
    <row r="708" spans="1:58" x14ac:dyDescent="0.25">
      <c r="A708" t="str">
        <f t="shared" si="688"/>
        <v>203410</v>
      </c>
      <c r="B708">
        <f t="shared" si="689"/>
        <v>2034</v>
      </c>
      <c r="C708">
        <f t="shared" si="690"/>
        <v>10</v>
      </c>
      <c r="D708">
        <f t="shared" si="691"/>
        <v>703</v>
      </c>
      <c r="AN708" s="106" t="str">
        <f t="shared" ca="1" si="686"/>
        <v/>
      </c>
      <c r="AP708" s="106" t="str">
        <f t="shared" ca="1" si="687"/>
        <v/>
      </c>
      <c r="AR708" t="str">
        <f t="shared" si="678"/>
        <v>203410</v>
      </c>
      <c r="AS708">
        <f t="shared" si="683"/>
        <v>703</v>
      </c>
      <c r="AT708">
        <f t="shared" ca="1" si="679"/>
        <v>0</v>
      </c>
      <c r="AU708">
        <f t="shared" ca="1" si="680"/>
        <v>0</v>
      </c>
      <c r="AV708">
        <f t="shared" ca="1" si="681"/>
        <v>0</v>
      </c>
      <c r="AW708">
        <f t="shared" ca="1" si="682"/>
        <v>0</v>
      </c>
      <c r="BC708">
        <f t="shared" si="693"/>
        <v>559</v>
      </c>
      <c r="BD708">
        <f t="shared" si="694"/>
        <v>561</v>
      </c>
      <c r="BE708">
        <f t="shared" si="695"/>
        <v>562</v>
      </c>
      <c r="BF708">
        <f t="shared" si="696"/>
        <v>560</v>
      </c>
    </row>
    <row r="709" spans="1:58" x14ac:dyDescent="0.25">
      <c r="A709" t="str">
        <f t="shared" si="688"/>
        <v>203411</v>
      </c>
      <c r="B709">
        <f t="shared" si="689"/>
        <v>2034</v>
      </c>
      <c r="C709">
        <f t="shared" si="690"/>
        <v>11</v>
      </c>
      <c r="D709">
        <f t="shared" si="691"/>
        <v>704</v>
      </c>
      <c r="AN709" s="106" t="str">
        <f t="shared" ca="1" si="686"/>
        <v/>
      </c>
      <c r="AP709" s="106" t="str">
        <f t="shared" ca="1" si="687"/>
        <v/>
      </c>
      <c r="AR709" t="str">
        <f t="shared" si="678"/>
        <v>203411</v>
      </c>
      <c r="AS709">
        <f t="shared" si="683"/>
        <v>704</v>
      </c>
      <c r="AT709">
        <f t="shared" ca="1" si="679"/>
        <v>0</v>
      </c>
      <c r="AU709">
        <f t="shared" ca="1" si="680"/>
        <v>0</v>
      </c>
      <c r="AV709">
        <f t="shared" ca="1" si="681"/>
        <v>0</v>
      </c>
      <c r="AW709">
        <f t="shared" ca="1" si="682"/>
        <v>0</v>
      </c>
      <c r="BC709">
        <f t="shared" si="693"/>
        <v>559</v>
      </c>
      <c r="BD709">
        <f t="shared" si="694"/>
        <v>561</v>
      </c>
      <c r="BE709">
        <f t="shared" si="695"/>
        <v>562</v>
      </c>
      <c r="BF709">
        <f t="shared" si="696"/>
        <v>560</v>
      </c>
    </row>
    <row r="710" spans="1:58" x14ac:dyDescent="0.25">
      <c r="A710" t="str">
        <f t="shared" si="688"/>
        <v>203412</v>
      </c>
      <c r="B710">
        <f t="shared" si="689"/>
        <v>2034</v>
      </c>
      <c r="C710">
        <f t="shared" si="690"/>
        <v>12</v>
      </c>
      <c r="D710">
        <f t="shared" si="691"/>
        <v>705</v>
      </c>
      <c r="AN710" s="106" t="str">
        <f t="shared" ca="1" si="686"/>
        <v/>
      </c>
      <c r="AP710" s="106" t="str">
        <f t="shared" ca="1" si="687"/>
        <v/>
      </c>
      <c r="AR710" t="str">
        <f t="shared" si="678"/>
        <v>203412</v>
      </c>
      <c r="AS710">
        <f t="shared" si="683"/>
        <v>705</v>
      </c>
      <c r="AT710">
        <f t="shared" ca="1" si="679"/>
        <v>0</v>
      </c>
      <c r="AU710">
        <f t="shared" ca="1" si="680"/>
        <v>0</v>
      </c>
      <c r="AV710">
        <f t="shared" ca="1" si="681"/>
        <v>0</v>
      </c>
      <c r="AW710">
        <f t="shared" ca="1" si="682"/>
        <v>0</v>
      </c>
      <c r="BC710">
        <f t="shared" si="693"/>
        <v>559</v>
      </c>
      <c r="BD710">
        <f t="shared" si="694"/>
        <v>561</v>
      </c>
      <c r="BE710">
        <f t="shared" si="695"/>
        <v>562</v>
      </c>
      <c r="BF710">
        <f t="shared" si="696"/>
        <v>560</v>
      </c>
    </row>
    <row r="711" spans="1:58" x14ac:dyDescent="0.25">
      <c r="A711" t="str">
        <f t="shared" si="688"/>
        <v>20351</v>
      </c>
      <c r="B711">
        <f t="shared" si="689"/>
        <v>2035</v>
      </c>
      <c r="C711">
        <f t="shared" si="690"/>
        <v>1</v>
      </c>
      <c r="D711">
        <f t="shared" si="691"/>
        <v>706</v>
      </c>
      <c r="AN711" s="106" t="str">
        <f t="shared" ca="1" si="686"/>
        <v/>
      </c>
      <c r="AP711" s="106" t="str">
        <f t="shared" ca="1" si="687"/>
        <v/>
      </c>
      <c r="AR711" t="str">
        <f t="shared" ref="AR711:AR774" si="697">A711</f>
        <v>20351</v>
      </c>
      <c r="AS711">
        <f t="shared" si="683"/>
        <v>706</v>
      </c>
      <c r="AT711">
        <f t="shared" ref="AT711:AT774" ca="1" si="698">ROUND(IF(ROW()&lt;BC$2,E711,INDIRECT(ADDRESS(BC$2,E$3))*(INDIRECT(ADDRESS(BC$2,E$3))/INDIRECT(ADDRESS(BC711-$BJ$3,E$3)))^((ROW()-BC711)/$BJ$3)*((ROW()-BC711-1)&lt;$BM$3)),0)</f>
        <v>0</v>
      </c>
      <c r="AU711">
        <f t="shared" ref="AU711:AU774" ca="1" si="699">ROUND(IF(ROW()&lt;BD$2,F711,INDIRECT(ADDRESS(BD$2,F$3))*(INDIRECT(ADDRESS(BD$2,F$3))/INDIRECT(ADDRESS(BD711-$BJ$3,F$3)))^((ROW()-BD711)/$BJ$3)*((ROW()-BD711-1)&lt;$BM$3)),0)</f>
        <v>0</v>
      </c>
      <c r="AV711">
        <f t="shared" ref="AV711:AV774" ca="1" si="700">MIN(1,ROUND(IF(ROW()&lt;BE$2,G711,INDIRECT(ADDRESS(BE$2,G$3))*(INDIRECT(ADDRESS(BE$2,G$3))/INDIRECT(ADDRESS(BE711-$BJ$3,G$3)))^((ROW()-BE711)/$BJ$3)*((ROW()-BE711-1)&lt;$BM$3)),2))</f>
        <v>0</v>
      </c>
      <c r="AW711">
        <f t="shared" ref="AW711:AW774" ca="1" si="701">ROUND(IF(ROW()&lt;BF$2,H711,INDIRECT(ADDRESS(BF$2,H$3))*(INDIRECT(ADDRESS(BF$2,H$3))/INDIRECT(ADDRESS(BF711-$BJ$3,H$3)))^((ROW()-BF711)/$BJ$3)*((ROW()-BF711-1)&lt;$BM$3)),1)</f>
        <v>0</v>
      </c>
      <c r="BC711">
        <f t="shared" si="693"/>
        <v>559</v>
      </c>
      <c r="BD711">
        <f t="shared" si="694"/>
        <v>561</v>
      </c>
      <c r="BE711">
        <f t="shared" si="695"/>
        <v>562</v>
      </c>
      <c r="BF711">
        <f t="shared" si="696"/>
        <v>560</v>
      </c>
    </row>
    <row r="712" spans="1:58" x14ac:dyDescent="0.25">
      <c r="A712" t="str">
        <f t="shared" si="688"/>
        <v>20352</v>
      </c>
      <c r="B712">
        <f t="shared" si="689"/>
        <v>2035</v>
      </c>
      <c r="C712">
        <f t="shared" si="690"/>
        <v>2</v>
      </c>
      <c r="D712">
        <f t="shared" si="691"/>
        <v>707</v>
      </c>
      <c r="AN712" s="106" t="str">
        <f t="shared" ca="1" si="686"/>
        <v/>
      </c>
      <c r="AP712" s="106" t="str">
        <f t="shared" ca="1" si="687"/>
        <v/>
      </c>
      <c r="AR712" t="str">
        <f t="shared" si="697"/>
        <v>20352</v>
      </c>
      <c r="AS712">
        <f t="shared" si="683"/>
        <v>707</v>
      </c>
      <c r="AT712">
        <f t="shared" ca="1" si="698"/>
        <v>0</v>
      </c>
      <c r="AU712">
        <f t="shared" ca="1" si="699"/>
        <v>0</v>
      </c>
      <c r="AV712">
        <f t="shared" ca="1" si="700"/>
        <v>0</v>
      </c>
      <c r="AW712">
        <f t="shared" ca="1" si="701"/>
        <v>0</v>
      </c>
      <c r="BC712">
        <f t="shared" si="693"/>
        <v>559</v>
      </c>
      <c r="BD712">
        <f t="shared" si="694"/>
        <v>561</v>
      </c>
      <c r="BE712">
        <f t="shared" si="695"/>
        <v>562</v>
      </c>
      <c r="BF712">
        <f t="shared" si="696"/>
        <v>560</v>
      </c>
    </row>
    <row r="713" spans="1:58" x14ac:dyDescent="0.25">
      <c r="A713" t="str">
        <f t="shared" si="688"/>
        <v>20353</v>
      </c>
      <c r="B713">
        <f t="shared" si="689"/>
        <v>2035</v>
      </c>
      <c r="C713">
        <f t="shared" si="690"/>
        <v>3</v>
      </c>
      <c r="D713">
        <f t="shared" si="691"/>
        <v>708</v>
      </c>
      <c r="AN713" s="106" t="str">
        <f t="shared" ca="1" si="686"/>
        <v/>
      </c>
      <c r="AP713" s="106" t="str">
        <f t="shared" ca="1" si="687"/>
        <v/>
      </c>
      <c r="AR713" t="str">
        <f t="shared" si="697"/>
        <v>20353</v>
      </c>
      <c r="AS713">
        <f t="shared" si="683"/>
        <v>708</v>
      </c>
      <c r="AT713">
        <f t="shared" ca="1" si="698"/>
        <v>0</v>
      </c>
      <c r="AU713">
        <f t="shared" ca="1" si="699"/>
        <v>0</v>
      </c>
      <c r="AV713">
        <f t="shared" ca="1" si="700"/>
        <v>0</v>
      </c>
      <c r="AW713">
        <f t="shared" ca="1" si="701"/>
        <v>0</v>
      </c>
      <c r="BC713">
        <f t="shared" si="693"/>
        <v>559</v>
      </c>
      <c r="BD713">
        <f t="shared" si="694"/>
        <v>561</v>
      </c>
      <c r="BE713">
        <f t="shared" si="695"/>
        <v>562</v>
      </c>
      <c r="BF713">
        <f t="shared" si="696"/>
        <v>560</v>
      </c>
    </row>
    <row r="714" spans="1:58" x14ac:dyDescent="0.25">
      <c r="A714" t="str">
        <f t="shared" si="688"/>
        <v>20354</v>
      </c>
      <c r="B714">
        <f t="shared" si="689"/>
        <v>2035</v>
      </c>
      <c r="C714">
        <f t="shared" si="690"/>
        <v>4</v>
      </c>
      <c r="D714">
        <f t="shared" si="691"/>
        <v>709</v>
      </c>
      <c r="AN714" s="106" t="str">
        <f t="shared" ca="1" si="686"/>
        <v/>
      </c>
      <c r="AP714" s="106" t="str">
        <f t="shared" ca="1" si="687"/>
        <v/>
      </c>
      <c r="AR714" t="str">
        <f t="shared" si="697"/>
        <v>20354</v>
      </c>
      <c r="AS714">
        <f t="shared" si="683"/>
        <v>709</v>
      </c>
      <c r="AT714">
        <f t="shared" ca="1" si="698"/>
        <v>0</v>
      </c>
      <c r="AU714">
        <f t="shared" ca="1" si="699"/>
        <v>0</v>
      </c>
      <c r="AV714">
        <f t="shared" ca="1" si="700"/>
        <v>0</v>
      </c>
      <c r="AW714">
        <f t="shared" ca="1" si="701"/>
        <v>0</v>
      </c>
      <c r="BC714">
        <f t="shared" si="693"/>
        <v>559</v>
      </c>
      <c r="BD714">
        <f t="shared" si="694"/>
        <v>561</v>
      </c>
      <c r="BE714">
        <f t="shared" si="695"/>
        <v>562</v>
      </c>
      <c r="BF714">
        <f t="shared" si="696"/>
        <v>560</v>
      </c>
    </row>
    <row r="715" spans="1:58" x14ac:dyDescent="0.25">
      <c r="A715" t="str">
        <f t="shared" si="688"/>
        <v>20355</v>
      </c>
      <c r="B715">
        <f t="shared" si="689"/>
        <v>2035</v>
      </c>
      <c r="C715">
        <f t="shared" si="690"/>
        <v>5</v>
      </c>
      <c r="D715">
        <f t="shared" si="691"/>
        <v>710</v>
      </c>
      <c r="AN715" s="106" t="str">
        <f t="shared" ca="1" si="686"/>
        <v/>
      </c>
      <c r="AP715" s="106" t="str">
        <f t="shared" ca="1" si="687"/>
        <v/>
      </c>
      <c r="AR715" t="str">
        <f t="shared" si="697"/>
        <v>20355</v>
      </c>
      <c r="AS715">
        <f t="shared" si="683"/>
        <v>710</v>
      </c>
      <c r="AT715">
        <f t="shared" ca="1" si="698"/>
        <v>0</v>
      </c>
      <c r="AU715">
        <f t="shared" ca="1" si="699"/>
        <v>0</v>
      </c>
      <c r="AV715">
        <f t="shared" ca="1" si="700"/>
        <v>0</v>
      </c>
      <c r="AW715">
        <f t="shared" ca="1" si="701"/>
        <v>0</v>
      </c>
      <c r="BC715">
        <f t="shared" si="693"/>
        <v>559</v>
      </c>
      <c r="BD715">
        <f t="shared" si="694"/>
        <v>561</v>
      </c>
      <c r="BE715">
        <f t="shared" si="695"/>
        <v>562</v>
      </c>
      <c r="BF715">
        <f t="shared" si="696"/>
        <v>560</v>
      </c>
    </row>
    <row r="716" spans="1:58" x14ac:dyDescent="0.25">
      <c r="A716" t="str">
        <f t="shared" si="688"/>
        <v>20356</v>
      </c>
      <c r="B716">
        <f t="shared" si="689"/>
        <v>2035</v>
      </c>
      <c r="C716">
        <f t="shared" si="690"/>
        <v>6</v>
      </c>
      <c r="D716">
        <f t="shared" si="691"/>
        <v>711</v>
      </c>
      <c r="AN716" s="106" t="str">
        <f t="shared" ca="1" si="686"/>
        <v/>
      </c>
      <c r="AP716" s="106" t="str">
        <f t="shared" ca="1" si="687"/>
        <v/>
      </c>
      <c r="AR716" t="str">
        <f t="shared" si="697"/>
        <v>20356</v>
      </c>
      <c r="AS716">
        <f t="shared" si="683"/>
        <v>711</v>
      </c>
      <c r="AT716">
        <f t="shared" ca="1" si="698"/>
        <v>0</v>
      </c>
      <c r="AU716">
        <f t="shared" ca="1" si="699"/>
        <v>0</v>
      </c>
      <c r="AV716">
        <f t="shared" ca="1" si="700"/>
        <v>0</v>
      </c>
      <c r="AW716">
        <f t="shared" ca="1" si="701"/>
        <v>0</v>
      </c>
      <c r="BC716">
        <f t="shared" si="693"/>
        <v>559</v>
      </c>
      <c r="BD716">
        <f t="shared" si="694"/>
        <v>561</v>
      </c>
      <c r="BE716">
        <f t="shared" si="695"/>
        <v>562</v>
      </c>
      <c r="BF716">
        <f t="shared" si="696"/>
        <v>560</v>
      </c>
    </row>
    <row r="717" spans="1:58" x14ac:dyDescent="0.25">
      <c r="A717" t="str">
        <f t="shared" si="688"/>
        <v>20357</v>
      </c>
      <c r="B717">
        <f t="shared" si="689"/>
        <v>2035</v>
      </c>
      <c r="C717">
        <f t="shared" si="690"/>
        <v>7</v>
      </c>
      <c r="D717">
        <f t="shared" si="691"/>
        <v>712</v>
      </c>
      <c r="AN717" s="106" t="str">
        <f t="shared" ca="1" si="686"/>
        <v/>
      </c>
      <c r="AP717" s="106" t="str">
        <f t="shared" ca="1" si="687"/>
        <v/>
      </c>
      <c r="AR717" t="str">
        <f t="shared" si="697"/>
        <v>20357</v>
      </c>
      <c r="AS717">
        <f t="shared" ref="AS717:AS780" si="702">D717</f>
        <v>712</v>
      </c>
      <c r="AT717">
        <f t="shared" ca="1" si="698"/>
        <v>0</v>
      </c>
      <c r="AU717">
        <f t="shared" ca="1" si="699"/>
        <v>0</v>
      </c>
      <c r="AV717">
        <f t="shared" ca="1" si="700"/>
        <v>0</v>
      </c>
      <c r="AW717">
        <f t="shared" ca="1" si="701"/>
        <v>0</v>
      </c>
      <c r="BC717">
        <f t="shared" si="693"/>
        <v>559</v>
      </c>
      <c r="BD717">
        <f t="shared" si="694"/>
        <v>561</v>
      </c>
      <c r="BE717">
        <f t="shared" si="695"/>
        <v>562</v>
      </c>
      <c r="BF717">
        <f t="shared" si="696"/>
        <v>560</v>
      </c>
    </row>
    <row r="718" spans="1:58" x14ac:dyDescent="0.25">
      <c r="A718" t="str">
        <f t="shared" si="688"/>
        <v>20358</v>
      </c>
      <c r="B718">
        <f t="shared" si="689"/>
        <v>2035</v>
      </c>
      <c r="C718">
        <f t="shared" si="690"/>
        <v>8</v>
      </c>
      <c r="D718">
        <f t="shared" si="691"/>
        <v>713</v>
      </c>
      <c r="AN718" s="106" t="str">
        <f t="shared" ca="1" si="686"/>
        <v/>
      </c>
      <c r="AP718" s="106" t="str">
        <f t="shared" ca="1" si="687"/>
        <v/>
      </c>
      <c r="AR718" t="str">
        <f t="shared" si="697"/>
        <v>20358</v>
      </c>
      <c r="AS718">
        <f t="shared" si="702"/>
        <v>713</v>
      </c>
      <c r="AT718">
        <f t="shared" ca="1" si="698"/>
        <v>0</v>
      </c>
      <c r="AU718">
        <f t="shared" ca="1" si="699"/>
        <v>0</v>
      </c>
      <c r="AV718">
        <f t="shared" ca="1" si="700"/>
        <v>0</v>
      </c>
      <c r="AW718">
        <f t="shared" ca="1" si="701"/>
        <v>0</v>
      </c>
      <c r="BC718">
        <f t="shared" si="693"/>
        <v>559</v>
      </c>
      <c r="BD718">
        <f t="shared" si="694"/>
        <v>561</v>
      </c>
      <c r="BE718">
        <f t="shared" si="695"/>
        <v>562</v>
      </c>
      <c r="BF718">
        <f t="shared" si="696"/>
        <v>560</v>
      </c>
    </row>
    <row r="719" spans="1:58" x14ac:dyDescent="0.25">
      <c r="A719" t="str">
        <f t="shared" si="688"/>
        <v>20359</v>
      </c>
      <c r="B719">
        <f t="shared" si="689"/>
        <v>2035</v>
      </c>
      <c r="C719">
        <f t="shared" si="690"/>
        <v>9</v>
      </c>
      <c r="D719">
        <f t="shared" si="691"/>
        <v>714</v>
      </c>
      <c r="AN719" s="106" t="str">
        <f t="shared" ca="1" si="686"/>
        <v/>
      </c>
      <c r="AP719" s="106" t="str">
        <f t="shared" ca="1" si="687"/>
        <v/>
      </c>
      <c r="AR719" t="str">
        <f t="shared" si="697"/>
        <v>20359</v>
      </c>
      <c r="AS719">
        <f t="shared" si="702"/>
        <v>714</v>
      </c>
      <c r="AT719">
        <f t="shared" ca="1" si="698"/>
        <v>0</v>
      </c>
      <c r="AU719">
        <f t="shared" ca="1" si="699"/>
        <v>0</v>
      </c>
      <c r="AV719">
        <f t="shared" ca="1" si="700"/>
        <v>0</v>
      </c>
      <c r="AW719">
        <f t="shared" ca="1" si="701"/>
        <v>0</v>
      </c>
      <c r="BC719">
        <f t="shared" si="693"/>
        <v>559</v>
      </c>
      <c r="BD719">
        <f t="shared" si="694"/>
        <v>561</v>
      </c>
      <c r="BE719">
        <f t="shared" si="695"/>
        <v>562</v>
      </c>
      <c r="BF719">
        <f t="shared" si="696"/>
        <v>560</v>
      </c>
    </row>
    <row r="720" spans="1:58" x14ac:dyDescent="0.25">
      <c r="A720" t="str">
        <f t="shared" si="688"/>
        <v>203510</v>
      </c>
      <c r="B720">
        <f t="shared" si="689"/>
        <v>2035</v>
      </c>
      <c r="C720">
        <f t="shared" si="690"/>
        <v>10</v>
      </c>
      <c r="D720">
        <f t="shared" si="691"/>
        <v>715</v>
      </c>
      <c r="AN720" s="106" t="str">
        <f t="shared" ca="1" si="686"/>
        <v/>
      </c>
      <c r="AP720" s="106" t="str">
        <f t="shared" ca="1" si="687"/>
        <v/>
      </c>
      <c r="AR720" t="str">
        <f t="shared" si="697"/>
        <v>203510</v>
      </c>
      <c r="AS720">
        <f t="shared" si="702"/>
        <v>715</v>
      </c>
      <c r="AT720">
        <f t="shared" ca="1" si="698"/>
        <v>0</v>
      </c>
      <c r="AU720">
        <f t="shared" ca="1" si="699"/>
        <v>0</v>
      </c>
      <c r="AV720">
        <f t="shared" ca="1" si="700"/>
        <v>0</v>
      </c>
      <c r="AW720">
        <f t="shared" ca="1" si="701"/>
        <v>0</v>
      </c>
      <c r="BC720">
        <f t="shared" si="693"/>
        <v>559</v>
      </c>
      <c r="BD720">
        <f t="shared" si="694"/>
        <v>561</v>
      </c>
      <c r="BE720">
        <f t="shared" si="695"/>
        <v>562</v>
      </c>
      <c r="BF720">
        <f t="shared" si="696"/>
        <v>560</v>
      </c>
    </row>
    <row r="721" spans="1:58" x14ac:dyDescent="0.25">
      <c r="A721" t="str">
        <f t="shared" si="688"/>
        <v>203511</v>
      </c>
      <c r="B721">
        <f t="shared" si="689"/>
        <v>2035</v>
      </c>
      <c r="C721">
        <f t="shared" si="690"/>
        <v>11</v>
      </c>
      <c r="D721">
        <f t="shared" si="691"/>
        <v>716</v>
      </c>
      <c r="AN721" s="106" t="str">
        <f t="shared" ca="1" si="686"/>
        <v/>
      </c>
      <c r="AP721" s="106" t="str">
        <f t="shared" ca="1" si="687"/>
        <v/>
      </c>
      <c r="AR721" t="str">
        <f t="shared" si="697"/>
        <v>203511</v>
      </c>
      <c r="AS721">
        <f t="shared" si="702"/>
        <v>716</v>
      </c>
      <c r="AT721">
        <f t="shared" ca="1" si="698"/>
        <v>0</v>
      </c>
      <c r="AU721">
        <f t="shared" ca="1" si="699"/>
        <v>0</v>
      </c>
      <c r="AV721">
        <f t="shared" ca="1" si="700"/>
        <v>0</v>
      </c>
      <c r="AW721">
        <f t="shared" ca="1" si="701"/>
        <v>0</v>
      </c>
      <c r="BC721">
        <f t="shared" si="693"/>
        <v>559</v>
      </c>
      <c r="BD721">
        <f t="shared" si="694"/>
        <v>561</v>
      </c>
      <c r="BE721">
        <f t="shared" si="695"/>
        <v>562</v>
      </c>
      <c r="BF721">
        <f t="shared" si="696"/>
        <v>560</v>
      </c>
    </row>
    <row r="722" spans="1:58" x14ac:dyDescent="0.25">
      <c r="A722" t="str">
        <f t="shared" si="688"/>
        <v>203512</v>
      </c>
      <c r="B722">
        <f t="shared" si="689"/>
        <v>2035</v>
      </c>
      <c r="C722">
        <f t="shared" si="690"/>
        <v>12</v>
      </c>
      <c r="D722">
        <f t="shared" si="691"/>
        <v>717</v>
      </c>
      <c r="AN722" s="106" t="str">
        <f t="shared" ca="1" si="686"/>
        <v/>
      </c>
      <c r="AP722" s="106" t="str">
        <f t="shared" ca="1" si="687"/>
        <v/>
      </c>
      <c r="AR722" t="str">
        <f t="shared" si="697"/>
        <v>203512</v>
      </c>
      <c r="AS722">
        <f t="shared" si="702"/>
        <v>717</v>
      </c>
      <c r="AT722">
        <f t="shared" ca="1" si="698"/>
        <v>0</v>
      </c>
      <c r="AU722">
        <f t="shared" ca="1" si="699"/>
        <v>0</v>
      </c>
      <c r="AV722">
        <f t="shared" ca="1" si="700"/>
        <v>0</v>
      </c>
      <c r="AW722">
        <f t="shared" ca="1" si="701"/>
        <v>0</v>
      </c>
      <c r="BC722">
        <f t="shared" si="693"/>
        <v>559</v>
      </c>
      <c r="BD722">
        <f t="shared" si="694"/>
        <v>561</v>
      </c>
      <c r="BE722">
        <f t="shared" si="695"/>
        <v>562</v>
      </c>
      <c r="BF722">
        <f t="shared" si="696"/>
        <v>560</v>
      </c>
    </row>
    <row r="723" spans="1:58" x14ac:dyDescent="0.25">
      <c r="A723" t="str">
        <f t="shared" si="688"/>
        <v>20361</v>
      </c>
      <c r="B723">
        <f t="shared" si="689"/>
        <v>2036</v>
      </c>
      <c r="C723">
        <f t="shared" si="690"/>
        <v>1</v>
      </c>
      <c r="D723">
        <f t="shared" si="691"/>
        <v>718</v>
      </c>
      <c r="AN723" s="106" t="str">
        <f t="shared" ref="AN723:AN786" ca="1" si="703">IF(AND(AT723=0,AT722&gt;0),DATE(B723,C723-1,1),"")</f>
        <v/>
      </c>
      <c r="AP723" s="106" t="str">
        <f t="shared" ref="AP723:AP786" ca="1" si="704">IF(AND(AU723=0,AU722&gt;0),DATE(B723,C723-1,1),"")</f>
        <v/>
      </c>
      <c r="AR723" t="str">
        <f t="shared" si="697"/>
        <v>20361</v>
      </c>
      <c r="AS723">
        <f t="shared" si="702"/>
        <v>718</v>
      </c>
      <c r="AT723">
        <f t="shared" ca="1" si="698"/>
        <v>0</v>
      </c>
      <c r="AU723">
        <f t="shared" ca="1" si="699"/>
        <v>0</v>
      </c>
      <c r="AV723">
        <f t="shared" ca="1" si="700"/>
        <v>0</v>
      </c>
      <c r="AW723">
        <f t="shared" ca="1" si="701"/>
        <v>0</v>
      </c>
      <c r="BC723">
        <f t="shared" si="693"/>
        <v>559</v>
      </c>
      <c r="BD723">
        <f t="shared" si="694"/>
        <v>561</v>
      </c>
      <c r="BE723">
        <f t="shared" si="695"/>
        <v>562</v>
      </c>
      <c r="BF723">
        <f t="shared" si="696"/>
        <v>560</v>
      </c>
    </row>
    <row r="724" spans="1:58" x14ac:dyDescent="0.25">
      <c r="A724" t="str">
        <f t="shared" si="688"/>
        <v>20362</v>
      </c>
      <c r="B724">
        <f t="shared" si="689"/>
        <v>2036</v>
      </c>
      <c r="C724">
        <f t="shared" si="690"/>
        <v>2</v>
      </c>
      <c r="D724">
        <f t="shared" si="691"/>
        <v>719</v>
      </c>
      <c r="AN724" s="106" t="str">
        <f t="shared" ca="1" si="703"/>
        <v/>
      </c>
      <c r="AP724" s="106" t="str">
        <f t="shared" ca="1" si="704"/>
        <v/>
      </c>
      <c r="AR724" t="str">
        <f t="shared" si="697"/>
        <v>20362</v>
      </c>
      <c r="AS724">
        <f t="shared" si="702"/>
        <v>719</v>
      </c>
      <c r="AT724">
        <f t="shared" ca="1" si="698"/>
        <v>0</v>
      </c>
      <c r="AU724">
        <f t="shared" ca="1" si="699"/>
        <v>0</v>
      </c>
      <c r="AV724">
        <f t="shared" ca="1" si="700"/>
        <v>0</v>
      </c>
      <c r="AW724">
        <f t="shared" ca="1" si="701"/>
        <v>0</v>
      </c>
      <c r="BC724">
        <f t="shared" si="693"/>
        <v>559</v>
      </c>
      <c r="BD724">
        <f t="shared" si="694"/>
        <v>561</v>
      </c>
      <c r="BE724">
        <f t="shared" si="695"/>
        <v>562</v>
      </c>
      <c r="BF724">
        <f t="shared" si="696"/>
        <v>560</v>
      </c>
    </row>
    <row r="725" spans="1:58" x14ac:dyDescent="0.25">
      <c r="A725" t="str">
        <f t="shared" si="688"/>
        <v>20363</v>
      </c>
      <c r="B725">
        <f t="shared" si="689"/>
        <v>2036</v>
      </c>
      <c r="C725">
        <f t="shared" si="690"/>
        <v>3</v>
      </c>
      <c r="D725">
        <f t="shared" si="691"/>
        <v>720</v>
      </c>
      <c r="AN725" s="106" t="str">
        <f t="shared" ca="1" si="703"/>
        <v/>
      </c>
      <c r="AP725" s="106" t="str">
        <f t="shared" ca="1" si="704"/>
        <v/>
      </c>
      <c r="AR725" t="str">
        <f t="shared" si="697"/>
        <v>20363</v>
      </c>
      <c r="AS725">
        <f t="shared" si="702"/>
        <v>720</v>
      </c>
      <c r="AT725">
        <f t="shared" ca="1" si="698"/>
        <v>0</v>
      </c>
      <c r="AU725">
        <f t="shared" ca="1" si="699"/>
        <v>0</v>
      </c>
      <c r="AV725">
        <f t="shared" ca="1" si="700"/>
        <v>0</v>
      </c>
      <c r="AW725">
        <f t="shared" ca="1" si="701"/>
        <v>0</v>
      </c>
      <c r="BC725">
        <f t="shared" si="693"/>
        <v>559</v>
      </c>
      <c r="BD725">
        <f t="shared" si="694"/>
        <v>561</v>
      </c>
      <c r="BE725">
        <f t="shared" si="695"/>
        <v>562</v>
      </c>
      <c r="BF725">
        <f t="shared" si="696"/>
        <v>560</v>
      </c>
    </row>
    <row r="726" spans="1:58" x14ac:dyDescent="0.25">
      <c r="A726" t="str">
        <f t="shared" si="688"/>
        <v>20364</v>
      </c>
      <c r="B726">
        <f t="shared" si="689"/>
        <v>2036</v>
      </c>
      <c r="C726">
        <f t="shared" si="690"/>
        <v>4</v>
      </c>
      <c r="D726">
        <f t="shared" si="691"/>
        <v>721</v>
      </c>
      <c r="AN726" s="106" t="str">
        <f t="shared" ca="1" si="703"/>
        <v/>
      </c>
      <c r="AP726" s="106" t="str">
        <f t="shared" ca="1" si="704"/>
        <v/>
      </c>
      <c r="AR726" t="str">
        <f t="shared" si="697"/>
        <v>20364</v>
      </c>
      <c r="AS726">
        <f t="shared" si="702"/>
        <v>721</v>
      </c>
      <c r="AT726">
        <f t="shared" ca="1" si="698"/>
        <v>0</v>
      </c>
      <c r="AU726">
        <f t="shared" ca="1" si="699"/>
        <v>0</v>
      </c>
      <c r="AV726">
        <f t="shared" ca="1" si="700"/>
        <v>0</v>
      </c>
      <c r="AW726">
        <f t="shared" ca="1" si="701"/>
        <v>0</v>
      </c>
      <c r="BC726">
        <f t="shared" si="693"/>
        <v>559</v>
      </c>
      <c r="BD726">
        <f t="shared" si="694"/>
        <v>561</v>
      </c>
      <c r="BE726">
        <f t="shared" si="695"/>
        <v>562</v>
      </c>
      <c r="BF726">
        <f t="shared" si="696"/>
        <v>560</v>
      </c>
    </row>
    <row r="727" spans="1:58" x14ac:dyDescent="0.25">
      <c r="A727" t="str">
        <f t="shared" si="688"/>
        <v>20365</v>
      </c>
      <c r="B727">
        <f t="shared" si="689"/>
        <v>2036</v>
      </c>
      <c r="C727">
        <f t="shared" si="690"/>
        <v>5</v>
      </c>
      <c r="D727">
        <f t="shared" si="691"/>
        <v>722</v>
      </c>
      <c r="AN727" s="106" t="str">
        <f t="shared" ca="1" si="703"/>
        <v/>
      </c>
      <c r="AP727" s="106" t="str">
        <f t="shared" ca="1" si="704"/>
        <v/>
      </c>
      <c r="AR727" t="str">
        <f t="shared" si="697"/>
        <v>20365</v>
      </c>
      <c r="AS727">
        <f t="shared" si="702"/>
        <v>722</v>
      </c>
      <c r="AT727">
        <f t="shared" ca="1" si="698"/>
        <v>0</v>
      </c>
      <c r="AU727">
        <f t="shared" ca="1" si="699"/>
        <v>0</v>
      </c>
      <c r="AV727">
        <f t="shared" ca="1" si="700"/>
        <v>0</v>
      </c>
      <c r="AW727">
        <f t="shared" ca="1" si="701"/>
        <v>0</v>
      </c>
      <c r="BC727">
        <f t="shared" si="693"/>
        <v>559</v>
      </c>
      <c r="BD727">
        <f t="shared" si="694"/>
        <v>561</v>
      </c>
      <c r="BE727">
        <f t="shared" si="695"/>
        <v>562</v>
      </c>
      <c r="BF727">
        <f t="shared" si="696"/>
        <v>560</v>
      </c>
    </row>
    <row r="728" spans="1:58" x14ac:dyDescent="0.25">
      <c r="A728" t="str">
        <f t="shared" si="688"/>
        <v>20366</v>
      </c>
      <c r="B728">
        <f t="shared" si="689"/>
        <v>2036</v>
      </c>
      <c r="C728">
        <f t="shared" si="690"/>
        <v>6</v>
      </c>
      <c r="D728">
        <f t="shared" si="691"/>
        <v>723</v>
      </c>
      <c r="AN728" s="106" t="str">
        <f t="shared" ca="1" si="703"/>
        <v/>
      </c>
      <c r="AP728" s="106" t="str">
        <f t="shared" ca="1" si="704"/>
        <v/>
      </c>
      <c r="AR728" t="str">
        <f t="shared" si="697"/>
        <v>20366</v>
      </c>
      <c r="AS728">
        <f t="shared" si="702"/>
        <v>723</v>
      </c>
      <c r="AT728">
        <f t="shared" ca="1" si="698"/>
        <v>0</v>
      </c>
      <c r="AU728">
        <f t="shared" ca="1" si="699"/>
        <v>0</v>
      </c>
      <c r="AV728">
        <f t="shared" ca="1" si="700"/>
        <v>0</v>
      </c>
      <c r="AW728">
        <f t="shared" ca="1" si="701"/>
        <v>0</v>
      </c>
      <c r="BC728">
        <f t="shared" si="693"/>
        <v>559</v>
      </c>
      <c r="BD728">
        <f t="shared" si="694"/>
        <v>561</v>
      </c>
      <c r="BE728">
        <f t="shared" si="695"/>
        <v>562</v>
      </c>
      <c r="BF728">
        <f t="shared" si="696"/>
        <v>560</v>
      </c>
    </row>
    <row r="729" spans="1:58" x14ac:dyDescent="0.25">
      <c r="A729" t="str">
        <f t="shared" si="688"/>
        <v>20367</v>
      </c>
      <c r="B729">
        <f t="shared" si="689"/>
        <v>2036</v>
      </c>
      <c r="C729">
        <f t="shared" si="690"/>
        <v>7</v>
      </c>
      <c r="D729">
        <f t="shared" si="691"/>
        <v>724</v>
      </c>
      <c r="AN729" s="106" t="str">
        <f t="shared" ca="1" si="703"/>
        <v/>
      </c>
      <c r="AP729" s="106" t="str">
        <f t="shared" ca="1" si="704"/>
        <v/>
      </c>
      <c r="AR729" t="str">
        <f t="shared" si="697"/>
        <v>20367</v>
      </c>
      <c r="AS729">
        <f t="shared" si="702"/>
        <v>724</v>
      </c>
      <c r="AT729">
        <f t="shared" ca="1" si="698"/>
        <v>0</v>
      </c>
      <c r="AU729">
        <f t="shared" ca="1" si="699"/>
        <v>0</v>
      </c>
      <c r="AV729">
        <f t="shared" ca="1" si="700"/>
        <v>0</v>
      </c>
      <c r="AW729">
        <f t="shared" ca="1" si="701"/>
        <v>0</v>
      </c>
      <c r="BC729">
        <f t="shared" si="693"/>
        <v>559</v>
      </c>
      <c r="BD729">
        <f t="shared" si="694"/>
        <v>561</v>
      </c>
      <c r="BE729">
        <f t="shared" si="695"/>
        <v>562</v>
      </c>
      <c r="BF729">
        <f t="shared" si="696"/>
        <v>560</v>
      </c>
    </row>
    <row r="730" spans="1:58" x14ac:dyDescent="0.25">
      <c r="A730" t="str">
        <f t="shared" si="688"/>
        <v>20368</v>
      </c>
      <c r="B730">
        <f t="shared" si="689"/>
        <v>2036</v>
      </c>
      <c r="C730">
        <f t="shared" si="690"/>
        <v>8</v>
      </c>
      <c r="D730">
        <f t="shared" si="691"/>
        <v>725</v>
      </c>
      <c r="AN730" s="106" t="str">
        <f t="shared" ca="1" si="703"/>
        <v/>
      </c>
      <c r="AP730" s="106" t="str">
        <f t="shared" ca="1" si="704"/>
        <v/>
      </c>
      <c r="AR730" t="str">
        <f t="shared" si="697"/>
        <v>20368</v>
      </c>
      <c r="AS730">
        <f t="shared" si="702"/>
        <v>725</v>
      </c>
      <c r="AT730">
        <f t="shared" ca="1" si="698"/>
        <v>0</v>
      </c>
      <c r="AU730">
        <f t="shared" ca="1" si="699"/>
        <v>0</v>
      </c>
      <c r="AV730">
        <f t="shared" ca="1" si="700"/>
        <v>0</v>
      </c>
      <c r="AW730">
        <f t="shared" ca="1" si="701"/>
        <v>0</v>
      </c>
      <c r="BC730">
        <f t="shared" si="693"/>
        <v>559</v>
      </c>
      <c r="BD730">
        <f t="shared" si="694"/>
        <v>561</v>
      </c>
      <c r="BE730">
        <f t="shared" si="695"/>
        <v>562</v>
      </c>
      <c r="BF730">
        <f t="shared" si="696"/>
        <v>560</v>
      </c>
    </row>
    <row r="731" spans="1:58" x14ac:dyDescent="0.25">
      <c r="A731" t="str">
        <f t="shared" si="688"/>
        <v>20369</v>
      </c>
      <c r="B731">
        <f t="shared" si="689"/>
        <v>2036</v>
      </c>
      <c r="C731">
        <f t="shared" si="690"/>
        <v>9</v>
      </c>
      <c r="D731">
        <f t="shared" si="691"/>
        <v>726</v>
      </c>
      <c r="AN731" s="106" t="str">
        <f t="shared" ca="1" si="703"/>
        <v/>
      </c>
      <c r="AP731" s="106" t="str">
        <f t="shared" ca="1" si="704"/>
        <v/>
      </c>
      <c r="AR731" t="str">
        <f t="shared" si="697"/>
        <v>20369</v>
      </c>
      <c r="AS731">
        <f t="shared" si="702"/>
        <v>726</v>
      </c>
      <c r="AT731">
        <f t="shared" ca="1" si="698"/>
        <v>0</v>
      </c>
      <c r="AU731">
        <f t="shared" ca="1" si="699"/>
        <v>0</v>
      </c>
      <c r="AV731">
        <f t="shared" ca="1" si="700"/>
        <v>0</v>
      </c>
      <c r="AW731">
        <f t="shared" ca="1" si="701"/>
        <v>0</v>
      </c>
      <c r="BC731">
        <f t="shared" si="693"/>
        <v>559</v>
      </c>
      <c r="BD731">
        <f t="shared" si="694"/>
        <v>561</v>
      </c>
      <c r="BE731">
        <f t="shared" si="695"/>
        <v>562</v>
      </c>
      <c r="BF731">
        <f t="shared" si="696"/>
        <v>560</v>
      </c>
    </row>
    <row r="732" spans="1:58" x14ac:dyDescent="0.25">
      <c r="A732" t="str">
        <f t="shared" si="688"/>
        <v>203610</v>
      </c>
      <c r="B732">
        <f t="shared" si="689"/>
        <v>2036</v>
      </c>
      <c r="C732">
        <f t="shared" si="690"/>
        <v>10</v>
      </c>
      <c r="D732">
        <f t="shared" si="691"/>
        <v>727</v>
      </c>
      <c r="AN732" s="106" t="str">
        <f t="shared" ca="1" si="703"/>
        <v/>
      </c>
      <c r="AP732" s="106" t="str">
        <f t="shared" ca="1" si="704"/>
        <v/>
      </c>
      <c r="AR732" t="str">
        <f t="shared" si="697"/>
        <v>203610</v>
      </c>
      <c r="AS732">
        <f t="shared" si="702"/>
        <v>727</v>
      </c>
      <c r="AT732">
        <f t="shared" ca="1" si="698"/>
        <v>0</v>
      </c>
      <c r="AU732">
        <f t="shared" ca="1" si="699"/>
        <v>0</v>
      </c>
      <c r="AV732">
        <f t="shared" ca="1" si="700"/>
        <v>0</v>
      </c>
      <c r="AW732">
        <f t="shared" ca="1" si="701"/>
        <v>0</v>
      </c>
      <c r="BC732">
        <f t="shared" si="693"/>
        <v>559</v>
      </c>
      <c r="BD732">
        <f t="shared" si="694"/>
        <v>561</v>
      </c>
      <c r="BE732">
        <f t="shared" si="695"/>
        <v>562</v>
      </c>
      <c r="BF732">
        <f t="shared" si="696"/>
        <v>560</v>
      </c>
    </row>
    <row r="733" spans="1:58" x14ac:dyDescent="0.25">
      <c r="A733" t="str">
        <f t="shared" si="688"/>
        <v>203611</v>
      </c>
      <c r="B733">
        <f t="shared" si="689"/>
        <v>2036</v>
      </c>
      <c r="C733">
        <f t="shared" si="690"/>
        <v>11</v>
      </c>
      <c r="D733">
        <f t="shared" si="691"/>
        <v>728</v>
      </c>
      <c r="AN733" s="106" t="str">
        <f t="shared" ca="1" si="703"/>
        <v/>
      </c>
      <c r="AP733" s="106" t="str">
        <f t="shared" ca="1" si="704"/>
        <v/>
      </c>
      <c r="AR733" t="str">
        <f t="shared" si="697"/>
        <v>203611</v>
      </c>
      <c r="AS733">
        <f t="shared" si="702"/>
        <v>728</v>
      </c>
      <c r="AT733">
        <f t="shared" ca="1" si="698"/>
        <v>0</v>
      </c>
      <c r="AU733">
        <f t="shared" ca="1" si="699"/>
        <v>0</v>
      </c>
      <c r="AV733">
        <f t="shared" ca="1" si="700"/>
        <v>0</v>
      </c>
      <c r="AW733">
        <f t="shared" ca="1" si="701"/>
        <v>0</v>
      </c>
      <c r="BC733">
        <f t="shared" si="693"/>
        <v>559</v>
      </c>
      <c r="BD733">
        <f t="shared" si="694"/>
        <v>561</v>
      </c>
      <c r="BE733">
        <f t="shared" si="695"/>
        <v>562</v>
      </c>
      <c r="BF733">
        <f t="shared" si="696"/>
        <v>560</v>
      </c>
    </row>
    <row r="734" spans="1:58" x14ac:dyDescent="0.25">
      <c r="A734" t="str">
        <f t="shared" ref="A734:A797" si="705">B734&amp;C734</f>
        <v>203612</v>
      </c>
      <c r="B734">
        <f t="shared" ref="B734:B797" si="706">ROUNDDOWN((D734+2)/12,0)+1976</f>
        <v>2036</v>
      </c>
      <c r="C734">
        <f t="shared" ref="C734:C797" si="707">MOD(D734+2,12)+1</f>
        <v>12</v>
      </c>
      <c r="D734">
        <f t="shared" ref="D734:D797" si="708">D733+1</f>
        <v>729</v>
      </c>
      <c r="AN734" s="106" t="str">
        <f t="shared" ca="1" si="703"/>
        <v/>
      </c>
      <c r="AP734" s="106" t="str">
        <f t="shared" ca="1" si="704"/>
        <v/>
      </c>
      <c r="AR734" t="str">
        <f t="shared" si="697"/>
        <v>203612</v>
      </c>
      <c r="AS734">
        <f t="shared" si="702"/>
        <v>729</v>
      </c>
      <c r="AT734">
        <f t="shared" ca="1" si="698"/>
        <v>0</v>
      </c>
      <c r="AU734">
        <f t="shared" ca="1" si="699"/>
        <v>0</v>
      </c>
      <c r="AV734">
        <f t="shared" ca="1" si="700"/>
        <v>0</v>
      </c>
      <c r="AW734">
        <f t="shared" ca="1" si="701"/>
        <v>0</v>
      </c>
      <c r="BC734">
        <f t="shared" si="693"/>
        <v>559</v>
      </c>
      <c r="BD734">
        <f t="shared" si="694"/>
        <v>561</v>
      </c>
      <c r="BE734">
        <f t="shared" si="695"/>
        <v>562</v>
      </c>
      <c r="BF734">
        <f t="shared" si="696"/>
        <v>560</v>
      </c>
    </row>
    <row r="735" spans="1:58" x14ac:dyDescent="0.25">
      <c r="A735" t="str">
        <f t="shared" si="705"/>
        <v>20371</v>
      </c>
      <c r="B735">
        <f t="shared" si="706"/>
        <v>2037</v>
      </c>
      <c r="C735">
        <f t="shared" si="707"/>
        <v>1</v>
      </c>
      <c r="D735">
        <f t="shared" si="708"/>
        <v>730</v>
      </c>
      <c r="AN735" s="106" t="str">
        <f t="shared" ca="1" si="703"/>
        <v/>
      </c>
      <c r="AP735" s="106" t="str">
        <f t="shared" ca="1" si="704"/>
        <v/>
      </c>
      <c r="AR735" t="str">
        <f t="shared" si="697"/>
        <v>20371</v>
      </c>
      <c r="AS735">
        <f t="shared" si="702"/>
        <v>730</v>
      </c>
      <c r="AT735">
        <f t="shared" ca="1" si="698"/>
        <v>0</v>
      </c>
      <c r="AU735">
        <f t="shared" ca="1" si="699"/>
        <v>0</v>
      </c>
      <c r="AV735">
        <f t="shared" ca="1" si="700"/>
        <v>0</v>
      </c>
      <c r="AW735">
        <f t="shared" ca="1" si="701"/>
        <v>0</v>
      </c>
      <c r="BC735">
        <f t="shared" si="693"/>
        <v>559</v>
      </c>
      <c r="BD735">
        <f t="shared" si="694"/>
        <v>561</v>
      </c>
      <c r="BE735">
        <f t="shared" si="695"/>
        <v>562</v>
      </c>
      <c r="BF735">
        <f t="shared" si="696"/>
        <v>560</v>
      </c>
    </row>
    <row r="736" spans="1:58" x14ac:dyDescent="0.25">
      <c r="A736" t="str">
        <f t="shared" si="705"/>
        <v>20372</v>
      </c>
      <c r="B736">
        <f t="shared" si="706"/>
        <v>2037</v>
      </c>
      <c r="C736">
        <f t="shared" si="707"/>
        <v>2</v>
      </c>
      <c r="D736">
        <f t="shared" si="708"/>
        <v>731</v>
      </c>
      <c r="AN736" s="106" t="str">
        <f t="shared" ca="1" si="703"/>
        <v/>
      </c>
      <c r="AP736" s="106" t="str">
        <f t="shared" ca="1" si="704"/>
        <v/>
      </c>
      <c r="AR736" t="str">
        <f t="shared" si="697"/>
        <v>20372</v>
      </c>
      <c r="AS736">
        <f t="shared" si="702"/>
        <v>731</v>
      </c>
      <c r="AT736">
        <f t="shared" ca="1" si="698"/>
        <v>0</v>
      </c>
      <c r="AU736">
        <f t="shared" ca="1" si="699"/>
        <v>0</v>
      </c>
      <c r="AV736">
        <f t="shared" ca="1" si="700"/>
        <v>0</v>
      </c>
      <c r="AW736">
        <f t="shared" ca="1" si="701"/>
        <v>0</v>
      </c>
      <c r="BC736">
        <f t="shared" si="693"/>
        <v>559</v>
      </c>
      <c r="BD736">
        <f t="shared" si="694"/>
        <v>561</v>
      </c>
      <c r="BE736">
        <f t="shared" si="695"/>
        <v>562</v>
      </c>
      <c r="BF736">
        <f t="shared" si="696"/>
        <v>560</v>
      </c>
    </row>
    <row r="737" spans="1:58" x14ac:dyDescent="0.25">
      <c r="A737" t="str">
        <f t="shared" si="705"/>
        <v>20373</v>
      </c>
      <c r="B737">
        <f t="shared" si="706"/>
        <v>2037</v>
      </c>
      <c r="C737">
        <f t="shared" si="707"/>
        <v>3</v>
      </c>
      <c r="D737">
        <f t="shared" si="708"/>
        <v>732</v>
      </c>
      <c r="AN737" s="106" t="str">
        <f t="shared" ca="1" si="703"/>
        <v/>
      </c>
      <c r="AP737" s="106" t="str">
        <f t="shared" ca="1" si="704"/>
        <v/>
      </c>
      <c r="AR737" t="str">
        <f t="shared" si="697"/>
        <v>20373</v>
      </c>
      <c r="AS737">
        <f t="shared" si="702"/>
        <v>732</v>
      </c>
      <c r="AT737">
        <f t="shared" ca="1" si="698"/>
        <v>0</v>
      </c>
      <c r="AU737">
        <f t="shared" ca="1" si="699"/>
        <v>0</v>
      </c>
      <c r="AV737">
        <f t="shared" ca="1" si="700"/>
        <v>0</v>
      </c>
      <c r="AW737">
        <f t="shared" ca="1" si="701"/>
        <v>0</v>
      </c>
      <c r="BC737">
        <f t="shared" si="693"/>
        <v>559</v>
      </c>
      <c r="BD737">
        <f t="shared" si="694"/>
        <v>561</v>
      </c>
      <c r="BE737">
        <f t="shared" si="695"/>
        <v>562</v>
      </c>
      <c r="BF737">
        <f t="shared" si="696"/>
        <v>560</v>
      </c>
    </row>
    <row r="738" spans="1:58" x14ac:dyDescent="0.25">
      <c r="A738" t="str">
        <f t="shared" si="705"/>
        <v>20374</v>
      </c>
      <c r="B738">
        <f t="shared" si="706"/>
        <v>2037</v>
      </c>
      <c r="C738">
        <f t="shared" si="707"/>
        <v>4</v>
      </c>
      <c r="D738">
        <f t="shared" si="708"/>
        <v>733</v>
      </c>
      <c r="AN738" s="106" t="str">
        <f t="shared" ca="1" si="703"/>
        <v/>
      </c>
      <c r="AP738" s="106" t="str">
        <f t="shared" ca="1" si="704"/>
        <v/>
      </c>
      <c r="AR738" t="str">
        <f t="shared" si="697"/>
        <v>20374</v>
      </c>
      <c r="AS738">
        <f t="shared" si="702"/>
        <v>733</v>
      </c>
      <c r="AT738">
        <f t="shared" ca="1" si="698"/>
        <v>0</v>
      </c>
      <c r="AU738">
        <f t="shared" ca="1" si="699"/>
        <v>0</v>
      </c>
      <c r="AV738">
        <f t="shared" ca="1" si="700"/>
        <v>0</v>
      </c>
      <c r="AW738">
        <f t="shared" ca="1" si="701"/>
        <v>0</v>
      </c>
      <c r="BC738">
        <f t="shared" si="693"/>
        <v>559</v>
      </c>
      <c r="BD738">
        <f t="shared" si="694"/>
        <v>561</v>
      </c>
      <c r="BE738">
        <f t="shared" si="695"/>
        <v>562</v>
      </c>
      <c r="BF738">
        <f t="shared" si="696"/>
        <v>560</v>
      </c>
    </row>
    <row r="739" spans="1:58" x14ac:dyDescent="0.25">
      <c r="A739" t="str">
        <f t="shared" si="705"/>
        <v>20375</v>
      </c>
      <c r="B739">
        <f t="shared" si="706"/>
        <v>2037</v>
      </c>
      <c r="C739">
        <f t="shared" si="707"/>
        <v>5</v>
      </c>
      <c r="D739">
        <f t="shared" si="708"/>
        <v>734</v>
      </c>
      <c r="AN739" s="106" t="str">
        <f t="shared" ca="1" si="703"/>
        <v/>
      </c>
      <c r="AP739" s="106" t="str">
        <f t="shared" ca="1" si="704"/>
        <v/>
      </c>
      <c r="AR739" t="str">
        <f t="shared" si="697"/>
        <v>20375</v>
      </c>
      <c r="AS739">
        <f t="shared" si="702"/>
        <v>734</v>
      </c>
      <c r="AT739">
        <f t="shared" ca="1" si="698"/>
        <v>0</v>
      </c>
      <c r="AU739">
        <f t="shared" ca="1" si="699"/>
        <v>0</v>
      </c>
      <c r="AV739">
        <f t="shared" ca="1" si="700"/>
        <v>0</v>
      </c>
      <c r="AW739">
        <f t="shared" ca="1" si="701"/>
        <v>0</v>
      </c>
      <c r="BC739">
        <f t="shared" si="693"/>
        <v>559</v>
      </c>
      <c r="BD739">
        <f t="shared" si="694"/>
        <v>561</v>
      </c>
      <c r="BE739">
        <f t="shared" si="695"/>
        <v>562</v>
      </c>
      <c r="BF739">
        <f t="shared" si="696"/>
        <v>560</v>
      </c>
    </row>
    <row r="740" spans="1:58" x14ac:dyDescent="0.25">
      <c r="A740" t="str">
        <f t="shared" si="705"/>
        <v>20376</v>
      </c>
      <c r="B740">
        <f t="shared" si="706"/>
        <v>2037</v>
      </c>
      <c r="C740">
        <f t="shared" si="707"/>
        <v>6</v>
      </c>
      <c r="D740">
        <f t="shared" si="708"/>
        <v>735</v>
      </c>
      <c r="AN740" s="106" t="str">
        <f t="shared" ca="1" si="703"/>
        <v/>
      </c>
      <c r="AP740" s="106" t="str">
        <f t="shared" ca="1" si="704"/>
        <v/>
      </c>
      <c r="AR740" t="str">
        <f t="shared" si="697"/>
        <v>20376</v>
      </c>
      <c r="AS740">
        <f t="shared" si="702"/>
        <v>735</v>
      </c>
      <c r="AT740">
        <f t="shared" ca="1" si="698"/>
        <v>0</v>
      </c>
      <c r="AU740">
        <f t="shared" ca="1" si="699"/>
        <v>0</v>
      </c>
      <c r="AV740">
        <f t="shared" ca="1" si="700"/>
        <v>0</v>
      </c>
      <c r="AW740">
        <f t="shared" ca="1" si="701"/>
        <v>0</v>
      </c>
      <c r="BC740">
        <f t="shared" si="693"/>
        <v>559</v>
      </c>
      <c r="BD740">
        <f t="shared" si="694"/>
        <v>561</v>
      </c>
      <c r="BE740">
        <f t="shared" si="695"/>
        <v>562</v>
      </c>
      <c r="BF740">
        <f t="shared" si="696"/>
        <v>560</v>
      </c>
    </row>
    <row r="741" spans="1:58" x14ac:dyDescent="0.25">
      <c r="A741" t="str">
        <f t="shared" si="705"/>
        <v>20377</v>
      </c>
      <c r="B741">
        <f t="shared" si="706"/>
        <v>2037</v>
      </c>
      <c r="C741">
        <f t="shared" si="707"/>
        <v>7</v>
      </c>
      <c r="D741">
        <f t="shared" si="708"/>
        <v>736</v>
      </c>
      <c r="AN741" s="106" t="str">
        <f t="shared" ca="1" si="703"/>
        <v/>
      </c>
      <c r="AP741" s="106" t="str">
        <f t="shared" ca="1" si="704"/>
        <v/>
      </c>
      <c r="AR741" t="str">
        <f t="shared" si="697"/>
        <v>20377</v>
      </c>
      <c r="AS741">
        <f t="shared" si="702"/>
        <v>736</v>
      </c>
      <c r="AT741">
        <f t="shared" ca="1" si="698"/>
        <v>0</v>
      </c>
      <c r="AU741">
        <f t="shared" ca="1" si="699"/>
        <v>0</v>
      </c>
      <c r="AV741">
        <f t="shared" ca="1" si="700"/>
        <v>0</v>
      </c>
      <c r="AW741">
        <f t="shared" ca="1" si="701"/>
        <v>0</v>
      </c>
      <c r="BC741">
        <f t="shared" si="693"/>
        <v>559</v>
      </c>
      <c r="BD741">
        <f t="shared" si="694"/>
        <v>561</v>
      </c>
      <c r="BE741">
        <f t="shared" si="695"/>
        <v>562</v>
      </c>
      <c r="BF741">
        <f t="shared" si="696"/>
        <v>560</v>
      </c>
    </row>
    <row r="742" spans="1:58" x14ac:dyDescent="0.25">
      <c r="A742" t="str">
        <f t="shared" si="705"/>
        <v>20378</v>
      </c>
      <c r="B742">
        <f t="shared" si="706"/>
        <v>2037</v>
      </c>
      <c r="C742">
        <f t="shared" si="707"/>
        <v>8</v>
      </c>
      <c r="D742">
        <f t="shared" si="708"/>
        <v>737</v>
      </c>
      <c r="AN742" s="106" t="str">
        <f t="shared" ca="1" si="703"/>
        <v/>
      </c>
      <c r="AP742" s="106" t="str">
        <f t="shared" ca="1" si="704"/>
        <v/>
      </c>
      <c r="AR742" t="str">
        <f t="shared" si="697"/>
        <v>20378</v>
      </c>
      <c r="AS742">
        <f t="shared" si="702"/>
        <v>737</v>
      </c>
      <c r="AT742">
        <f t="shared" ca="1" si="698"/>
        <v>0</v>
      </c>
      <c r="AU742">
        <f t="shared" ca="1" si="699"/>
        <v>0</v>
      </c>
      <c r="AV742">
        <f t="shared" ca="1" si="700"/>
        <v>0</v>
      </c>
      <c r="AW742">
        <f t="shared" ca="1" si="701"/>
        <v>0</v>
      </c>
      <c r="BC742">
        <f t="shared" si="693"/>
        <v>559</v>
      </c>
      <c r="BD742">
        <f t="shared" si="694"/>
        <v>561</v>
      </c>
      <c r="BE742">
        <f t="shared" si="695"/>
        <v>562</v>
      </c>
      <c r="BF742">
        <f t="shared" si="696"/>
        <v>560</v>
      </c>
    </row>
    <row r="743" spans="1:58" x14ac:dyDescent="0.25">
      <c r="A743" t="str">
        <f t="shared" si="705"/>
        <v>20379</v>
      </c>
      <c r="B743">
        <f t="shared" si="706"/>
        <v>2037</v>
      </c>
      <c r="C743">
        <f t="shared" si="707"/>
        <v>9</v>
      </c>
      <c r="D743">
        <f t="shared" si="708"/>
        <v>738</v>
      </c>
      <c r="AN743" s="106" t="str">
        <f t="shared" ca="1" si="703"/>
        <v/>
      </c>
      <c r="AP743" s="106" t="str">
        <f t="shared" ca="1" si="704"/>
        <v/>
      </c>
      <c r="AR743" t="str">
        <f t="shared" si="697"/>
        <v>20379</v>
      </c>
      <c r="AS743">
        <f t="shared" si="702"/>
        <v>738</v>
      </c>
      <c r="AT743">
        <f t="shared" ca="1" si="698"/>
        <v>0</v>
      </c>
      <c r="AU743">
        <f t="shared" ca="1" si="699"/>
        <v>0</v>
      </c>
      <c r="AV743">
        <f t="shared" ca="1" si="700"/>
        <v>0</v>
      </c>
      <c r="AW743">
        <f t="shared" ca="1" si="701"/>
        <v>0</v>
      </c>
      <c r="BC743">
        <f t="shared" si="693"/>
        <v>559</v>
      </c>
      <c r="BD743">
        <f t="shared" si="694"/>
        <v>561</v>
      </c>
      <c r="BE743">
        <f t="shared" si="695"/>
        <v>562</v>
      </c>
      <c r="BF743">
        <f t="shared" si="696"/>
        <v>560</v>
      </c>
    </row>
    <row r="744" spans="1:58" x14ac:dyDescent="0.25">
      <c r="A744" t="str">
        <f t="shared" si="705"/>
        <v>203710</v>
      </c>
      <c r="B744">
        <f t="shared" si="706"/>
        <v>2037</v>
      </c>
      <c r="C744">
        <f t="shared" si="707"/>
        <v>10</v>
      </c>
      <c r="D744">
        <f t="shared" si="708"/>
        <v>739</v>
      </c>
      <c r="AN744" s="106" t="str">
        <f t="shared" ca="1" si="703"/>
        <v/>
      </c>
      <c r="AP744" s="106" t="str">
        <f t="shared" ca="1" si="704"/>
        <v/>
      </c>
      <c r="AR744" t="str">
        <f t="shared" si="697"/>
        <v>203710</v>
      </c>
      <c r="AS744">
        <f t="shared" si="702"/>
        <v>739</v>
      </c>
      <c r="AT744">
        <f t="shared" ca="1" si="698"/>
        <v>0</v>
      </c>
      <c r="AU744">
        <f t="shared" ca="1" si="699"/>
        <v>0</v>
      </c>
      <c r="AV744">
        <f t="shared" ca="1" si="700"/>
        <v>0</v>
      </c>
      <c r="AW744">
        <f t="shared" ca="1" si="701"/>
        <v>0</v>
      </c>
      <c r="BC744">
        <f t="shared" si="693"/>
        <v>559</v>
      </c>
      <c r="BD744">
        <f t="shared" si="694"/>
        <v>561</v>
      </c>
      <c r="BE744">
        <f t="shared" si="695"/>
        <v>562</v>
      </c>
      <c r="BF744">
        <f t="shared" si="696"/>
        <v>560</v>
      </c>
    </row>
    <row r="745" spans="1:58" x14ac:dyDescent="0.25">
      <c r="A745" t="str">
        <f t="shared" si="705"/>
        <v>203711</v>
      </c>
      <c r="B745">
        <f t="shared" si="706"/>
        <v>2037</v>
      </c>
      <c r="C745">
        <f t="shared" si="707"/>
        <v>11</v>
      </c>
      <c r="D745">
        <f t="shared" si="708"/>
        <v>740</v>
      </c>
      <c r="AN745" s="106" t="str">
        <f t="shared" ca="1" si="703"/>
        <v/>
      </c>
      <c r="AP745" s="106" t="str">
        <f t="shared" ca="1" si="704"/>
        <v/>
      </c>
      <c r="AR745" t="str">
        <f t="shared" si="697"/>
        <v>203711</v>
      </c>
      <c r="AS745">
        <f t="shared" si="702"/>
        <v>740</v>
      </c>
      <c r="AT745">
        <f t="shared" ca="1" si="698"/>
        <v>0</v>
      </c>
      <c r="AU745">
        <f t="shared" ca="1" si="699"/>
        <v>0</v>
      </c>
      <c r="AV745">
        <f t="shared" ca="1" si="700"/>
        <v>0</v>
      </c>
      <c r="AW745">
        <f t="shared" ca="1" si="701"/>
        <v>0</v>
      </c>
      <c r="BC745">
        <f t="shared" si="693"/>
        <v>559</v>
      </c>
      <c r="BD745">
        <f t="shared" si="694"/>
        <v>561</v>
      </c>
      <c r="BE745">
        <f t="shared" si="695"/>
        <v>562</v>
      </c>
      <c r="BF745">
        <f t="shared" si="696"/>
        <v>560</v>
      </c>
    </row>
    <row r="746" spans="1:58" x14ac:dyDescent="0.25">
      <c r="A746" t="str">
        <f t="shared" si="705"/>
        <v>203712</v>
      </c>
      <c r="B746">
        <f t="shared" si="706"/>
        <v>2037</v>
      </c>
      <c r="C746">
        <f t="shared" si="707"/>
        <v>12</v>
      </c>
      <c r="D746">
        <f t="shared" si="708"/>
        <v>741</v>
      </c>
      <c r="AN746" s="106" t="str">
        <f t="shared" ca="1" si="703"/>
        <v/>
      </c>
      <c r="AP746" s="106" t="str">
        <f t="shared" ca="1" si="704"/>
        <v/>
      </c>
      <c r="AR746" t="str">
        <f t="shared" si="697"/>
        <v>203712</v>
      </c>
      <c r="AS746">
        <f t="shared" si="702"/>
        <v>741</v>
      </c>
      <c r="AT746">
        <f t="shared" ca="1" si="698"/>
        <v>0</v>
      </c>
      <c r="AU746">
        <f t="shared" ca="1" si="699"/>
        <v>0</v>
      </c>
      <c r="AV746">
        <f t="shared" ca="1" si="700"/>
        <v>0</v>
      </c>
      <c r="AW746">
        <f t="shared" ca="1" si="701"/>
        <v>0</v>
      </c>
      <c r="BC746">
        <f t="shared" si="693"/>
        <v>559</v>
      </c>
      <c r="BD746">
        <f t="shared" si="694"/>
        <v>561</v>
      </c>
      <c r="BE746">
        <f t="shared" si="695"/>
        <v>562</v>
      </c>
      <c r="BF746">
        <f t="shared" si="696"/>
        <v>560</v>
      </c>
    </row>
    <row r="747" spans="1:58" x14ac:dyDescent="0.25">
      <c r="A747" t="str">
        <f t="shared" si="705"/>
        <v>20381</v>
      </c>
      <c r="B747">
        <f t="shared" si="706"/>
        <v>2038</v>
      </c>
      <c r="C747">
        <f t="shared" si="707"/>
        <v>1</v>
      </c>
      <c r="D747">
        <f t="shared" si="708"/>
        <v>742</v>
      </c>
      <c r="AN747" s="106" t="str">
        <f t="shared" ca="1" si="703"/>
        <v/>
      </c>
      <c r="AP747" s="106" t="str">
        <f t="shared" ca="1" si="704"/>
        <v/>
      </c>
      <c r="AR747" t="str">
        <f t="shared" si="697"/>
        <v>20381</v>
      </c>
      <c r="AS747">
        <f t="shared" si="702"/>
        <v>742</v>
      </c>
      <c r="AT747">
        <f t="shared" ca="1" si="698"/>
        <v>0</v>
      </c>
      <c r="AU747">
        <f t="shared" ca="1" si="699"/>
        <v>0</v>
      </c>
      <c r="AV747">
        <f t="shared" ca="1" si="700"/>
        <v>0</v>
      </c>
      <c r="AW747">
        <f t="shared" ca="1" si="701"/>
        <v>0</v>
      </c>
      <c r="BC747">
        <f t="shared" si="693"/>
        <v>559</v>
      </c>
      <c r="BD747">
        <f t="shared" si="694"/>
        <v>561</v>
      </c>
      <c r="BE747">
        <f t="shared" si="695"/>
        <v>562</v>
      </c>
      <c r="BF747">
        <f t="shared" si="696"/>
        <v>560</v>
      </c>
    </row>
    <row r="748" spans="1:58" x14ac:dyDescent="0.25">
      <c r="A748" t="str">
        <f t="shared" si="705"/>
        <v>20382</v>
      </c>
      <c r="B748">
        <f t="shared" si="706"/>
        <v>2038</v>
      </c>
      <c r="C748">
        <f t="shared" si="707"/>
        <v>2</v>
      </c>
      <c r="D748">
        <f t="shared" si="708"/>
        <v>743</v>
      </c>
      <c r="AN748" s="106" t="str">
        <f t="shared" ca="1" si="703"/>
        <v/>
      </c>
      <c r="AP748" s="106" t="str">
        <f t="shared" ca="1" si="704"/>
        <v/>
      </c>
      <c r="AR748" t="str">
        <f t="shared" si="697"/>
        <v>20382</v>
      </c>
      <c r="AS748">
        <f t="shared" si="702"/>
        <v>743</v>
      </c>
      <c r="AT748">
        <f t="shared" ca="1" si="698"/>
        <v>0</v>
      </c>
      <c r="AU748">
        <f t="shared" ca="1" si="699"/>
        <v>0</v>
      </c>
      <c r="AV748">
        <f t="shared" ca="1" si="700"/>
        <v>0</v>
      </c>
      <c r="AW748">
        <f t="shared" ca="1" si="701"/>
        <v>0</v>
      </c>
      <c r="BC748">
        <f t="shared" si="693"/>
        <v>559</v>
      </c>
      <c r="BD748">
        <f t="shared" si="694"/>
        <v>561</v>
      </c>
      <c r="BE748">
        <f t="shared" si="695"/>
        <v>562</v>
      </c>
      <c r="BF748">
        <f t="shared" si="696"/>
        <v>560</v>
      </c>
    </row>
    <row r="749" spans="1:58" x14ac:dyDescent="0.25">
      <c r="A749" t="str">
        <f t="shared" si="705"/>
        <v>20383</v>
      </c>
      <c r="B749">
        <f t="shared" si="706"/>
        <v>2038</v>
      </c>
      <c r="C749">
        <f t="shared" si="707"/>
        <v>3</v>
      </c>
      <c r="D749">
        <f t="shared" si="708"/>
        <v>744</v>
      </c>
      <c r="AN749" s="106" t="str">
        <f t="shared" ca="1" si="703"/>
        <v/>
      </c>
      <c r="AP749" s="106" t="str">
        <f t="shared" ca="1" si="704"/>
        <v/>
      </c>
      <c r="AR749" t="str">
        <f t="shared" si="697"/>
        <v>20383</v>
      </c>
      <c r="AS749">
        <f t="shared" si="702"/>
        <v>744</v>
      </c>
      <c r="AT749">
        <f t="shared" ca="1" si="698"/>
        <v>0</v>
      </c>
      <c r="AU749">
        <f t="shared" ca="1" si="699"/>
        <v>0</v>
      </c>
      <c r="AV749">
        <f t="shared" ca="1" si="700"/>
        <v>0</v>
      </c>
      <c r="AW749">
        <f t="shared" ca="1" si="701"/>
        <v>0</v>
      </c>
      <c r="BC749">
        <f t="shared" si="693"/>
        <v>559</v>
      </c>
      <c r="BD749">
        <f t="shared" si="694"/>
        <v>561</v>
      </c>
      <c r="BE749">
        <f t="shared" si="695"/>
        <v>562</v>
      </c>
      <c r="BF749">
        <f t="shared" si="696"/>
        <v>560</v>
      </c>
    </row>
    <row r="750" spans="1:58" x14ac:dyDescent="0.25">
      <c r="A750" t="str">
        <f t="shared" si="705"/>
        <v>20384</v>
      </c>
      <c r="B750">
        <f t="shared" si="706"/>
        <v>2038</v>
      </c>
      <c r="C750">
        <f t="shared" si="707"/>
        <v>4</v>
      </c>
      <c r="D750">
        <f t="shared" si="708"/>
        <v>745</v>
      </c>
      <c r="AN750" s="106" t="str">
        <f t="shared" ca="1" si="703"/>
        <v/>
      </c>
      <c r="AP750" s="106" t="str">
        <f t="shared" ca="1" si="704"/>
        <v/>
      </c>
      <c r="AR750" t="str">
        <f t="shared" si="697"/>
        <v>20384</v>
      </c>
      <c r="AS750">
        <f t="shared" si="702"/>
        <v>745</v>
      </c>
      <c r="AT750">
        <f t="shared" ca="1" si="698"/>
        <v>0</v>
      </c>
      <c r="AU750">
        <f t="shared" ca="1" si="699"/>
        <v>0</v>
      </c>
      <c r="AV750">
        <f t="shared" ca="1" si="700"/>
        <v>0</v>
      </c>
      <c r="AW750">
        <f t="shared" ca="1" si="701"/>
        <v>0</v>
      </c>
      <c r="BC750">
        <f t="shared" si="693"/>
        <v>559</v>
      </c>
      <c r="BD750">
        <f t="shared" si="694"/>
        <v>561</v>
      </c>
      <c r="BE750">
        <f t="shared" si="695"/>
        <v>562</v>
      </c>
      <c r="BF750">
        <f t="shared" si="696"/>
        <v>560</v>
      </c>
    </row>
    <row r="751" spans="1:58" x14ac:dyDescent="0.25">
      <c r="A751" t="str">
        <f t="shared" si="705"/>
        <v>20385</v>
      </c>
      <c r="B751">
        <f t="shared" si="706"/>
        <v>2038</v>
      </c>
      <c r="C751">
        <f t="shared" si="707"/>
        <v>5</v>
      </c>
      <c r="D751">
        <f t="shared" si="708"/>
        <v>746</v>
      </c>
      <c r="AN751" s="106" t="str">
        <f t="shared" ca="1" si="703"/>
        <v/>
      </c>
      <c r="AP751" s="106" t="str">
        <f t="shared" ca="1" si="704"/>
        <v/>
      </c>
      <c r="AR751" t="str">
        <f t="shared" si="697"/>
        <v>20385</v>
      </c>
      <c r="AS751">
        <f t="shared" si="702"/>
        <v>746</v>
      </c>
      <c r="AT751">
        <f t="shared" ca="1" si="698"/>
        <v>0</v>
      </c>
      <c r="AU751">
        <f t="shared" ca="1" si="699"/>
        <v>0</v>
      </c>
      <c r="AV751">
        <f t="shared" ca="1" si="700"/>
        <v>0</v>
      </c>
      <c r="AW751">
        <f t="shared" ca="1" si="701"/>
        <v>0</v>
      </c>
      <c r="BC751">
        <f t="shared" ref="BC751:BC814" si="709">IF(E751&gt;0,ROW(E751),BC750)</f>
        <v>559</v>
      </c>
      <c r="BD751">
        <f t="shared" ref="BD751:BD814" si="710">IF(F751&gt;0,ROW(F751),BD750)</f>
        <v>561</v>
      </c>
      <c r="BE751">
        <f t="shared" ref="BE751:BE814" si="711">IF(G751&gt;0,ROW(G751),BE750)</f>
        <v>562</v>
      </c>
      <c r="BF751">
        <f t="shared" si="696"/>
        <v>560</v>
      </c>
    </row>
    <row r="752" spans="1:58" x14ac:dyDescent="0.25">
      <c r="A752" t="str">
        <f t="shared" si="705"/>
        <v>20386</v>
      </c>
      <c r="B752">
        <f t="shared" si="706"/>
        <v>2038</v>
      </c>
      <c r="C752">
        <f t="shared" si="707"/>
        <v>6</v>
      </c>
      <c r="D752">
        <f t="shared" si="708"/>
        <v>747</v>
      </c>
      <c r="AN752" s="106" t="str">
        <f t="shared" ca="1" si="703"/>
        <v/>
      </c>
      <c r="AP752" s="106" t="str">
        <f t="shared" ca="1" si="704"/>
        <v/>
      </c>
      <c r="AR752" t="str">
        <f t="shared" si="697"/>
        <v>20386</v>
      </c>
      <c r="AS752">
        <f t="shared" si="702"/>
        <v>747</v>
      </c>
      <c r="AT752">
        <f t="shared" ca="1" si="698"/>
        <v>0</v>
      </c>
      <c r="AU752">
        <f t="shared" ca="1" si="699"/>
        <v>0</v>
      </c>
      <c r="AV752">
        <f t="shared" ca="1" si="700"/>
        <v>0</v>
      </c>
      <c r="AW752">
        <f t="shared" ca="1" si="701"/>
        <v>0</v>
      </c>
      <c r="BC752">
        <f t="shared" si="709"/>
        <v>559</v>
      </c>
      <c r="BD752">
        <f t="shared" si="710"/>
        <v>561</v>
      </c>
      <c r="BE752">
        <f t="shared" si="711"/>
        <v>562</v>
      </c>
      <c r="BF752">
        <f t="shared" ref="BF752:BF815" si="712">IF(H752&gt;0,ROW(H752),BF751)</f>
        <v>560</v>
      </c>
    </row>
    <row r="753" spans="1:58" x14ac:dyDescent="0.25">
      <c r="A753" t="str">
        <f t="shared" si="705"/>
        <v>20387</v>
      </c>
      <c r="B753">
        <f t="shared" si="706"/>
        <v>2038</v>
      </c>
      <c r="C753">
        <f t="shared" si="707"/>
        <v>7</v>
      </c>
      <c r="D753">
        <f t="shared" si="708"/>
        <v>748</v>
      </c>
      <c r="AN753" s="106" t="str">
        <f t="shared" ca="1" si="703"/>
        <v/>
      </c>
      <c r="AP753" s="106" t="str">
        <f t="shared" ca="1" si="704"/>
        <v/>
      </c>
      <c r="AR753" t="str">
        <f t="shared" si="697"/>
        <v>20387</v>
      </c>
      <c r="AS753">
        <f t="shared" si="702"/>
        <v>748</v>
      </c>
      <c r="AT753">
        <f t="shared" ca="1" si="698"/>
        <v>0</v>
      </c>
      <c r="AU753">
        <f t="shared" ca="1" si="699"/>
        <v>0</v>
      </c>
      <c r="AV753">
        <f t="shared" ca="1" si="700"/>
        <v>0</v>
      </c>
      <c r="AW753">
        <f t="shared" ca="1" si="701"/>
        <v>0</v>
      </c>
      <c r="BC753">
        <f t="shared" si="709"/>
        <v>559</v>
      </c>
      <c r="BD753">
        <f t="shared" si="710"/>
        <v>561</v>
      </c>
      <c r="BE753">
        <f t="shared" si="711"/>
        <v>562</v>
      </c>
      <c r="BF753">
        <f t="shared" si="712"/>
        <v>560</v>
      </c>
    </row>
    <row r="754" spans="1:58" x14ac:dyDescent="0.25">
      <c r="A754" t="str">
        <f t="shared" si="705"/>
        <v>20388</v>
      </c>
      <c r="B754">
        <f t="shared" si="706"/>
        <v>2038</v>
      </c>
      <c r="C754">
        <f t="shared" si="707"/>
        <v>8</v>
      </c>
      <c r="D754">
        <f t="shared" si="708"/>
        <v>749</v>
      </c>
      <c r="AN754" s="106" t="str">
        <f t="shared" ca="1" si="703"/>
        <v/>
      </c>
      <c r="AP754" s="106" t="str">
        <f t="shared" ca="1" si="704"/>
        <v/>
      </c>
      <c r="AR754" t="str">
        <f t="shared" si="697"/>
        <v>20388</v>
      </c>
      <c r="AS754">
        <f t="shared" si="702"/>
        <v>749</v>
      </c>
      <c r="AT754">
        <f t="shared" ca="1" si="698"/>
        <v>0</v>
      </c>
      <c r="AU754">
        <f t="shared" ca="1" si="699"/>
        <v>0</v>
      </c>
      <c r="AV754">
        <f t="shared" ca="1" si="700"/>
        <v>0</v>
      </c>
      <c r="AW754">
        <f t="shared" ca="1" si="701"/>
        <v>0</v>
      </c>
      <c r="BC754">
        <f t="shared" si="709"/>
        <v>559</v>
      </c>
      <c r="BD754">
        <f t="shared" si="710"/>
        <v>561</v>
      </c>
      <c r="BE754">
        <f t="shared" si="711"/>
        <v>562</v>
      </c>
      <c r="BF754">
        <f t="shared" si="712"/>
        <v>560</v>
      </c>
    </row>
    <row r="755" spans="1:58" x14ac:dyDescent="0.25">
      <c r="A755" t="str">
        <f t="shared" si="705"/>
        <v>20389</v>
      </c>
      <c r="B755">
        <f t="shared" si="706"/>
        <v>2038</v>
      </c>
      <c r="C755">
        <f t="shared" si="707"/>
        <v>9</v>
      </c>
      <c r="D755">
        <f t="shared" si="708"/>
        <v>750</v>
      </c>
      <c r="AN755" s="106" t="str">
        <f t="shared" ca="1" si="703"/>
        <v/>
      </c>
      <c r="AP755" s="106" t="str">
        <f t="shared" ca="1" si="704"/>
        <v/>
      </c>
      <c r="AR755" t="str">
        <f t="shared" si="697"/>
        <v>20389</v>
      </c>
      <c r="AS755">
        <f t="shared" si="702"/>
        <v>750</v>
      </c>
      <c r="AT755">
        <f t="shared" ca="1" si="698"/>
        <v>0</v>
      </c>
      <c r="AU755">
        <f t="shared" ca="1" si="699"/>
        <v>0</v>
      </c>
      <c r="AV755">
        <f t="shared" ca="1" si="700"/>
        <v>0</v>
      </c>
      <c r="AW755">
        <f t="shared" ca="1" si="701"/>
        <v>0</v>
      </c>
      <c r="BC755">
        <f t="shared" si="709"/>
        <v>559</v>
      </c>
      <c r="BD755">
        <f t="shared" si="710"/>
        <v>561</v>
      </c>
      <c r="BE755">
        <f t="shared" si="711"/>
        <v>562</v>
      </c>
      <c r="BF755">
        <f t="shared" si="712"/>
        <v>560</v>
      </c>
    </row>
    <row r="756" spans="1:58" x14ac:dyDescent="0.25">
      <c r="A756" t="str">
        <f t="shared" si="705"/>
        <v>203810</v>
      </c>
      <c r="B756">
        <f t="shared" si="706"/>
        <v>2038</v>
      </c>
      <c r="C756">
        <f t="shared" si="707"/>
        <v>10</v>
      </c>
      <c r="D756">
        <f t="shared" si="708"/>
        <v>751</v>
      </c>
      <c r="AN756" s="106" t="str">
        <f t="shared" ca="1" si="703"/>
        <v/>
      </c>
      <c r="AP756" s="106" t="str">
        <f t="shared" ca="1" si="704"/>
        <v/>
      </c>
      <c r="AR756" t="str">
        <f t="shared" si="697"/>
        <v>203810</v>
      </c>
      <c r="AS756">
        <f t="shared" si="702"/>
        <v>751</v>
      </c>
      <c r="AT756">
        <f t="shared" ca="1" si="698"/>
        <v>0</v>
      </c>
      <c r="AU756">
        <f t="shared" ca="1" si="699"/>
        <v>0</v>
      </c>
      <c r="AV756">
        <f t="shared" ca="1" si="700"/>
        <v>0</v>
      </c>
      <c r="AW756">
        <f t="shared" ca="1" si="701"/>
        <v>0</v>
      </c>
      <c r="BC756">
        <f t="shared" si="709"/>
        <v>559</v>
      </c>
      <c r="BD756">
        <f t="shared" si="710"/>
        <v>561</v>
      </c>
      <c r="BE756">
        <f t="shared" si="711"/>
        <v>562</v>
      </c>
      <c r="BF756">
        <f t="shared" si="712"/>
        <v>560</v>
      </c>
    </row>
    <row r="757" spans="1:58" x14ac:dyDescent="0.25">
      <c r="A757" t="str">
        <f t="shared" si="705"/>
        <v>203811</v>
      </c>
      <c r="B757">
        <f t="shared" si="706"/>
        <v>2038</v>
      </c>
      <c r="C757">
        <f t="shared" si="707"/>
        <v>11</v>
      </c>
      <c r="D757">
        <f t="shared" si="708"/>
        <v>752</v>
      </c>
      <c r="AN757" s="106" t="str">
        <f t="shared" ca="1" si="703"/>
        <v/>
      </c>
      <c r="AP757" s="106" t="str">
        <f t="shared" ca="1" si="704"/>
        <v/>
      </c>
      <c r="AR757" t="str">
        <f t="shared" si="697"/>
        <v>203811</v>
      </c>
      <c r="AS757">
        <f t="shared" si="702"/>
        <v>752</v>
      </c>
      <c r="AT757">
        <f t="shared" ca="1" si="698"/>
        <v>0</v>
      </c>
      <c r="AU757">
        <f t="shared" ca="1" si="699"/>
        <v>0</v>
      </c>
      <c r="AV757">
        <f t="shared" ca="1" si="700"/>
        <v>0</v>
      </c>
      <c r="AW757">
        <f t="shared" ca="1" si="701"/>
        <v>0</v>
      </c>
      <c r="BC757">
        <f t="shared" si="709"/>
        <v>559</v>
      </c>
      <c r="BD757">
        <f t="shared" si="710"/>
        <v>561</v>
      </c>
      <c r="BE757">
        <f t="shared" si="711"/>
        <v>562</v>
      </c>
      <c r="BF757">
        <f t="shared" si="712"/>
        <v>560</v>
      </c>
    </row>
    <row r="758" spans="1:58" x14ac:dyDescent="0.25">
      <c r="A758" t="str">
        <f t="shared" si="705"/>
        <v>203812</v>
      </c>
      <c r="B758">
        <f t="shared" si="706"/>
        <v>2038</v>
      </c>
      <c r="C758">
        <f t="shared" si="707"/>
        <v>12</v>
      </c>
      <c r="D758">
        <f t="shared" si="708"/>
        <v>753</v>
      </c>
      <c r="AN758" s="106" t="str">
        <f t="shared" ca="1" si="703"/>
        <v/>
      </c>
      <c r="AP758" s="106" t="str">
        <f t="shared" ca="1" si="704"/>
        <v/>
      </c>
      <c r="AR758" t="str">
        <f t="shared" si="697"/>
        <v>203812</v>
      </c>
      <c r="AS758">
        <f t="shared" si="702"/>
        <v>753</v>
      </c>
      <c r="AT758">
        <f t="shared" ca="1" si="698"/>
        <v>0</v>
      </c>
      <c r="AU758">
        <f t="shared" ca="1" si="699"/>
        <v>0</v>
      </c>
      <c r="AV758">
        <f t="shared" ca="1" si="700"/>
        <v>0</v>
      </c>
      <c r="AW758">
        <f t="shared" ca="1" si="701"/>
        <v>0</v>
      </c>
      <c r="BC758">
        <f t="shared" si="709"/>
        <v>559</v>
      </c>
      <c r="BD758">
        <f t="shared" si="710"/>
        <v>561</v>
      </c>
      <c r="BE758">
        <f t="shared" si="711"/>
        <v>562</v>
      </c>
      <c r="BF758">
        <f t="shared" si="712"/>
        <v>560</v>
      </c>
    </row>
    <row r="759" spans="1:58" x14ac:dyDescent="0.25">
      <c r="A759" t="str">
        <f t="shared" si="705"/>
        <v>20391</v>
      </c>
      <c r="B759">
        <f t="shared" si="706"/>
        <v>2039</v>
      </c>
      <c r="C759">
        <f t="shared" si="707"/>
        <v>1</v>
      </c>
      <c r="D759">
        <f t="shared" si="708"/>
        <v>754</v>
      </c>
      <c r="AN759" s="106" t="str">
        <f t="shared" ca="1" si="703"/>
        <v/>
      </c>
      <c r="AP759" s="106" t="str">
        <f t="shared" ca="1" si="704"/>
        <v/>
      </c>
      <c r="AR759" t="str">
        <f t="shared" si="697"/>
        <v>20391</v>
      </c>
      <c r="AS759">
        <f t="shared" si="702"/>
        <v>754</v>
      </c>
      <c r="AT759">
        <f t="shared" ca="1" si="698"/>
        <v>0</v>
      </c>
      <c r="AU759">
        <f t="shared" ca="1" si="699"/>
        <v>0</v>
      </c>
      <c r="AV759">
        <f t="shared" ca="1" si="700"/>
        <v>0</v>
      </c>
      <c r="AW759">
        <f t="shared" ca="1" si="701"/>
        <v>0</v>
      </c>
      <c r="BC759">
        <f t="shared" si="709"/>
        <v>559</v>
      </c>
      <c r="BD759">
        <f t="shared" si="710"/>
        <v>561</v>
      </c>
      <c r="BE759">
        <f t="shared" si="711"/>
        <v>562</v>
      </c>
      <c r="BF759">
        <f t="shared" si="712"/>
        <v>560</v>
      </c>
    </row>
    <row r="760" spans="1:58" x14ac:dyDescent="0.25">
      <c r="A760" t="str">
        <f t="shared" si="705"/>
        <v>20392</v>
      </c>
      <c r="B760">
        <f t="shared" si="706"/>
        <v>2039</v>
      </c>
      <c r="C760">
        <f t="shared" si="707"/>
        <v>2</v>
      </c>
      <c r="D760">
        <f t="shared" si="708"/>
        <v>755</v>
      </c>
      <c r="AN760" s="106" t="str">
        <f t="shared" ca="1" si="703"/>
        <v/>
      </c>
      <c r="AP760" s="106" t="str">
        <f t="shared" ca="1" si="704"/>
        <v/>
      </c>
      <c r="AR760" t="str">
        <f t="shared" si="697"/>
        <v>20392</v>
      </c>
      <c r="AS760">
        <f t="shared" si="702"/>
        <v>755</v>
      </c>
      <c r="AT760">
        <f t="shared" ca="1" si="698"/>
        <v>0</v>
      </c>
      <c r="AU760">
        <f t="shared" ca="1" si="699"/>
        <v>0</v>
      </c>
      <c r="AV760">
        <f t="shared" ca="1" si="700"/>
        <v>0</v>
      </c>
      <c r="AW760">
        <f t="shared" ca="1" si="701"/>
        <v>0</v>
      </c>
      <c r="BC760">
        <f t="shared" si="709"/>
        <v>559</v>
      </c>
      <c r="BD760">
        <f t="shared" si="710"/>
        <v>561</v>
      </c>
      <c r="BE760">
        <f t="shared" si="711"/>
        <v>562</v>
      </c>
      <c r="BF760">
        <f t="shared" si="712"/>
        <v>560</v>
      </c>
    </row>
    <row r="761" spans="1:58" x14ac:dyDescent="0.25">
      <c r="A761" t="str">
        <f t="shared" si="705"/>
        <v>20393</v>
      </c>
      <c r="B761">
        <f t="shared" si="706"/>
        <v>2039</v>
      </c>
      <c r="C761">
        <f t="shared" si="707"/>
        <v>3</v>
      </c>
      <c r="D761">
        <f t="shared" si="708"/>
        <v>756</v>
      </c>
      <c r="AN761" s="106" t="str">
        <f t="shared" ca="1" si="703"/>
        <v/>
      </c>
      <c r="AP761" s="106" t="str">
        <f t="shared" ca="1" si="704"/>
        <v/>
      </c>
      <c r="AR761" t="str">
        <f t="shared" si="697"/>
        <v>20393</v>
      </c>
      <c r="AS761">
        <f t="shared" si="702"/>
        <v>756</v>
      </c>
      <c r="AT761">
        <f t="shared" ca="1" si="698"/>
        <v>0</v>
      </c>
      <c r="AU761">
        <f t="shared" ca="1" si="699"/>
        <v>0</v>
      </c>
      <c r="AV761">
        <f t="shared" ca="1" si="700"/>
        <v>0</v>
      </c>
      <c r="AW761">
        <f t="shared" ca="1" si="701"/>
        <v>0</v>
      </c>
      <c r="BC761">
        <f t="shared" si="709"/>
        <v>559</v>
      </c>
      <c r="BD761">
        <f t="shared" si="710"/>
        <v>561</v>
      </c>
      <c r="BE761">
        <f t="shared" si="711"/>
        <v>562</v>
      </c>
      <c r="BF761">
        <f t="shared" si="712"/>
        <v>560</v>
      </c>
    </row>
    <row r="762" spans="1:58" x14ac:dyDescent="0.25">
      <c r="A762" t="str">
        <f t="shared" si="705"/>
        <v>20394</v>
      </c>
      <c r="B762">
        <f t="shared" si="706"/>
        <v>2039</v>
      </c>
      <c r="C762">
        <f t="shared" si="707"/>
        <v>4</v>
      </c>
      <c r="D762">
        <f t="shared" si="708"/>
        <v>757</v>
      </c>
      <c r="AN762" s="106" t="str">
        <f t="shared" ca="1" si="703"/>
        <v/>
      </c>
      <c r="AP762" s="106" t="str">
        <f t="shared" ca="1" si="704"/>
        <v/>
      </c>
      <c r="AR762" t="str">
        <f t="shared" si="697"/>
        <v>20394</v>
      </c>
      <c r="AS762">
        <f t="shared" si="702"/>
        <v>757</v>
      </c>
      <c r="AT762">
        <f t="shared" ca="1" si="698"/>
        <v>0</v>
      </c>
      <c r="AU762">
        <f t="shared" ca="1" si="699"/>
        <v>0</v>
      </c>
      <c r="AV762">
        <f t="shared" ca="1" si="700"/>
        <v>0</v>
      </c>
      <c r="AW762">
        <f t="shared" ca="1" si="701"/>
        <v>0</v>
      </c>
      <c r="BC762">
        <f t="shared" si="709"/>
        <v>559</v>
      </c>
      <c r="BD762">
        <f t="shared" si="710"/>
        <v>561</v>
      </c>
      <c r="BE762">
        <f t="shared" si="711"/>
        <v>562</v>
      </c>
      <c r="BF762">
        <f t="shared" si="712"/>
        <v>560</v>
      </c>
    </row>
    <row r="763" spans="1:58" x14ac:dyDescent="0.25">
      <c r="A763" t="str">
        <f t="shared" si="705"/>
        <v>20395</v>
      </c>
      <c r="B763">
        <f t="shared" si="706"/>
        <v>2039</v>
      </c>
      <c r="C763">
        <f t="shared" si="707"/>
        <v>5</v>
      </c>
      <c r="D763">
        <f t="shared" si="708"/>
        <v>758</v>
      </c>
      <c r="AN763" s="106" t="str">
        <f t="shared" ca="1" si="703"/>
        <v/>
      </c>
      <c r="AP763" s="106" t="str">
        <f t="shared" ca="1" si="704"/>
        <v/>
      </c>
      <c r="AR763" t="str">
        <f t="shared" si="697"/>
        <v>20395</v>
      </c>
      <c r="AS763">
        <f t="shared" si="702"/>
        <v>758</v>
      </c>
      <c r="AT763">
        <f t="shared" ca="1" si="698"/>
        <v>0</v>
      </c>
      <c r="AU763">
        <f t="shared" ca="1" si="699"/>
        <v>0</v>
      </c>
      <c r="AV763">
        <f t="shared" ca="1" si="700"/>
        <v>0</v>
      </c>
      <c r="AW763">
        <f t="shared" ca="1" si="701"/>
        <v>0</v>
      </c>
      <c r="BC763">
        <f t="shared" si="709"/>
        <v>559</v>
      </c>
      <c r="BD763">
        <f t="shared" si="710"/>
        <v>561</v>
      </c>
      <c r="BE763">
        <f t="shared" si="711"/>
        <v>562</v>
      </c>
      <c r="BF763">
        <f t="shared" si="712"/>
        <v>560</v>
      </c>
    </row>
    <row r="764" spans="1:58" x14ac:dyDescent="0.25">
      <c r="A764" t="str">
        <f t="shared" si="705"/>
        <v>20396</v>
      </c>
      <c r="B764">
        <f t="shared" si="706"/>
        <v>2039</v>
      </c>
      <c r="C764">
        <f t="shared" si="707"/>
        <v>6</v>
      </c>
      <c r="D764">
        <f t="shared" si="708"/>
        <v>759</v>
      </c>
      <c r="AN764" s="106" t="str">
        <f t="shared" ca="1" si="703"/>
        <v/>
      </c>
      <c r="AP764" s="106" t="str">
        <f t="shared" ca="1" si="704"/>
        <v/>
      </c>
      <c r="AR764" t="str">
        <f t="shared" si="697"/>
        <v>20396</v>
      </c>
      <c r="AS764">
        <f t="shared" si="702"/>
        <v>759</v>
      </c>
      <c r="AT764">
        <f t="shared" ca="1" si="698"/>
        <v>0</v>
      </c>
      <c r="AU764">
        <f t="shared" ca="1" si="699"/>
        <v>0</v>
      </c>
      <c r="AV764">
        <f t="shared" ca="1" si="700"/>
        <v>0</v>
      </c>
      <c r="AW764">
        <f t="shared" ca="1" si="701"/>
        <v>0</v>
      </c>
      <c r="BC764">
        <f t="shared" si="709"/>
        <v>559</v>
      </c>
      <c r="BD764">
        <f t="shared" si="710"/>
        <v>561</v>
      </c>
      <c r="BE764">
        <f t="shared" si="711"/>
        <v>562</v>
      </c>
      <c r="BF764">
        <f t="shared" si="712"/>
        <v>560</v>
      </c>
    </row>
    <row r="765" spans="1:58" x14ac:dyDescent="0.25">
      <c r="A765" t="str">
        <f t="shared" si="705"/>
        <v>20397</v>
      </c>
      <c r="B765">
        <f t="shared" si="706"/>
        <v>2039</v>
      </c>
      <c r="C765">
        <f t="shared" si="707"/>
        <v>7</v>
      </c>
      <c r="D765">
        <f t="shared" si="708"/>
        <v>760</v>
      </c>
      <c r="AN765" s="106" t="str">
        <f t="shared" ca="1" si="703"/>
        <v/>
      </c>
      <c r="AP765" s="106" t="str">
        <f t="shared" ca="1" si="704"/>
        <v/>
      </c>
      <c r="AR765" t="str">
        <f t="shared" si="697"/>
        <v>20397</v>
      </c>
      <c r="AS765">
        <f t="shared" si="702"/>
        <v>760</v>
      </c>
      <c r="AT765">
        <f t="shared" ca="1" si="698"/>
        <v>0</v>
      </c>
      <c r="AU765">
        <f t="shared" ca="1" si="699"/>
        <v>0</v>
      </c>
      <c r="AV765">
        <f t="shared" ca="1" si="700"/>
        <v>0</v>
      </c>
      <c r="AW765">
        <f t="shared" ca="1" si="701"/>
        <v>0</v>
      </c>
      <c r="BC765">
        <f t="shared" si="709"/>
        <v>559</v>
      </c>
      <c r="BD765">
        <f t="shared" si="710"/>
        <v>561</v>
      </c>
      <c r="BE765">
        <f t="shared" si="711"/>
        <v>562</v>
      </c>
      <c r="BF765">
        <f t="shared" si="712"/>
        <v>560</v>
      </c>
    </row>
    <row r="766" spans="1:58" x14ac:dyDescent="0.25">
      <c r="A766" t="str">
        <f t="shared" si="705"/>
        <v>20398</v>
      </c>
      <c r="B766">
        <f t="shared" si="706"/>
        <v>2039</v>
      </c>
      <c r="C766">
        <f t="shared" si="707"/>
        <v>8</v>
      </c>
      <c r="D766">
        <f t="shared" si="708"/>
        <v>761</v>
      </c>
      <c r="AN766" s="106" t="str">
        <f t="shared" ca="1" si="703"/>
        <v/>
      </c>
      <c r="AP766" s="106" t="str">
        <f t="shared" ca="1" si="704"/>
        <v/>
      </c>
      <c r="AR766" t="str">
        <f t="shared" si="697"/>
        <v>20398</v>
      </c>
      <c r="AS766">
        <f t="shared" si="702"/>
        <v>761</v>
      </c>
      <c r="AT766">
        <f t="shared" ca="1" si="698"/>
        <v>0</v>
      </c>
      <c r="AU766">
        <f t="shared" ca="1" si="699"/>
        <v>0</v>
      </c>
      <c r="AV766">
        <f t="shared" ca="1" si="700"/>
        <v>0</v>
      </c>
      <c r="AW766">
        <f t="shared" ca="1" si="701"/>
        <v>0</v>
      </c>
      <c r="BC766">
        <f t="shared" si="709"/>
        <v>559</v>
      </c>
      <c r="BD766">
        <f t="shared" si="710"/>
        <v>561</v>
      </c>
      <c r="BE766">
        <f t="shared" si="711"/>
        <v>562</v>
      </c>
      <c r="BF766">
        <f t="shared" si="712"/>
        <v>560</v>
      </c>
    </row>
    <row r="767" spans="1:58" x14ac:dyDescent="0.25">
      <c r="A767" t="str">
        <f t="shared" si="705"/>
        <v>20399</v>
      </c>
      <c r="B767">
        <f t="shared" si="706"/>
        <v>2039</v>
      </c>
      <c r="C767">
        <f t="shared" si="707"/>
        <v>9</v>
      </c>
      <c r="D767">
        <f t="shared" si="708"/>
        <v>762</v>
      </c>
      <c r="AN767" s="106" t="str">
        <f t="shared" ca="1" si="703"/>
        <v/>
      </c>
      <c r="AP767" s="106" t="str">
        <f t="shared" ca="1" si="704"/>
        <v/>
      </c>
      <c r="AR767" t="str">
        <f t="shared" si="697"/>
        <v>20399</v>
      </c>
      <c r="AS767">
        <f t="shared" si="702"/>
        <v>762</v>
      </c>
      <c r="AT767">
        <f t="shared" ca="1" si="698"/>
        <v>0</v>
      </c>
      <c r="AU767">
        <f t="shared" ca="1" si="699"/>
        <v>0</v>
      </c>
      <c r="AV767">
        <f t="shared" ca="1" si="700"/>
        <v>0</v>
      </c>
      <c r="AW767">
        <f t="shared" ca="1" si="701"/>
        <v>0</v>
      </c>
      <c r="BC767">
        <f t="shared" si="709"/>
        <v>559</v>
      </c>
      <c r="BD767">
        <f t="shared" si="710"/>
        <v>561</v>
      </c>
      <c r="BE767">
        <f t="shared" si="711"/>
        <v>562</v>
      </c>
      <c r="BF767">
        <f t="shared" si="712"/>
        <v>560</v>
      </c>
    </row>
    <row r="768" spans="1:58" x14ac:dyDescent="0.25">
      <c r="A768" t="str">
        <f t="shared" si="705"/>
        <v>203910</v>
      </c>
      <c r="B768">
        <f t="shared" si="706"/>
        <v>2039</v>
      </c>
      <c r="C768">
        <f t="shared" si="707"/>
        <v>10</v>
      </c>
      <c r="D768">
        <f t="shared" si="708"/>
        <v>763</v>
      </c>
      <c r="AN768" s="106" t="str">
        <f t="shared" ca="1" si="703"/>
        <v/>
      </c>
      <c r="AP768" s="106" t="str">
        <f t="shared" ca="1" si="704"/>
        <v/>
      </c>
      <c r="AR768" t="str">
        <f t="shared" si="697"/>
        <v>203910</v>
      </c>
      <c r="AS768">
        <f t="shared" si="702"/>
        <v>763</v>
      </c>
      <c r="AT768">
        <f t="shared" ca="1" si="698"/>
        <v>0</v>
      </c>
      <c r="AU768">
        <f t="shared" ca="1" si="699"/>
        <v>0</v>
      </c>
      <c r="AV768">
        <f t="shared" ca="1" si="700"/>
        <v>0</v>
      </c>
      <c r="AW768">
        <f t="shared" ca="1" si="701"/>
        <v>0</v>
      </c>
      <c r="BC768">
        <f t="shared" si="709"/>
        <v>559</v>
      </c>
      <c r="BD768">
        <f t="shared" si="710"/>
        <v>561</v>
      </c>
      <c r="BE768">
        <f t="shared" si="711"/>
        <v>562</v>
      </c>
      <c r="BF768">
        <f t="shared" si="712"/>
        <v>560</v>
      </c>
    </row>
    <row r="769" spans="1:58" x14ac:dyDescent="0.25">
      <c r="A769" t="str">
        <f t="shared" si="705"/>
        <v>203911</v>
      </c>
      <c r="B769">
        <f t="shared" si="706"/>
        <v>2039</v>
      </c>
      <c r="C769">
        <f t="shared" si="707"/>
        <v>11</v>
      </c>
      <c r="D769">
        <f t="shared" si="708"/>
        <v>764</v>
      </c>
      <c r="AN769" s="106" t="str">
        <f t="shared" ca="1" si="703"/>
        <v/>
      </c>
      <c r="AP769" s="106" t="str">
        <f t="shared" ca="1" si="704"/>
        <v/>
      </c>
      <c r="AR769" t="str">
        <f t="shared" si="697"/>
        <v>203911</v>
      </c>
      <c r="AS769">
        <f t="shared" si="702"/>
        <v>764</v>
      </c>
      <c r="AT769">
        <f t="shared" ca="1" si="698"/>
        <v>0</v>
      </c>
      <c r="AU769">
        <f t="shared" ca="1" si="699"/>
        <v>0</v>
      </c>
      <c r="AV769">
        <f t="shared" ca="1" si="700"/>
        <v>0</v>
      </c>
      <c r="AW769">
        <f t="shared" ca="1" si="701"/>
        <v>0</v>
      </c>
      <c r="BC769">
        <f t="shared" si="709"/>
        <v>559</v>
      </c>
      <c r="BD769">
        <f t="shared" si="710"/>
        <v>561</v>
      </c>
      <c r="BE769">
        <f t="shared" si="711"/>
        <v>562</v>
      </c>
      <c r="BF769">
        <f t="shared" si="712"/>
        <v>560</v>
      </c>
    </row>
    <row r="770" spans="1:58" x14ac:dyDescent="0.25">
      <c r="A770" t="str">
        <f t="shared" si="705"/>
        <v>203912</v>
      </c>
      <c r="B770">
        <f t="shared" si="706"/>
        <v>2039</v>
      </c>
      <c r="C770">
        <f t="shared" si="707"/>
        <v>12</v>
      </c>
      <c r="D770">
        <f t="shared" si="708"/>
        <v>765</v>
      </c>
      <c r="AN770" s="106" t="str">
        <f t="shared" ca="1" si="703"/>
        <v/>
      </c>
      <c r="AP770" s="106" t="str">
        <f t="shared" ca="1" si="704"/>
        <v/>
      </c>
      <c r="AR770" t="str">
        <f t="shared" si="697"/>
        <v>203912</v>
      </c>
      <c r="AS770">
        <f t="shared" si="702"/>
        <v>765</v>
      </c>
      <c r="AT770">
        <f t="shared" ca="1" si="698"/>
        <v>0</v>
      </c>
      <c r="AU770">
        <f t="shared" ca="1" si="699"/>
        <v>0</v>
      </c>
      <c r="AV770">
        <f t="shared" ca="1" si="700"/>
        <v>0</v>
      </c>
      <c r="AW770">
        <f t="shared" ca="1" si="701"/>
        <v>0</v>
      </c>
      <c r="BC770">
        <f t="shared" si="709"/>
        <v>559</v>
      </c>
      <c r="BD770">
        <f t="shared" si="710"/>
        <v>561</v>
      </c>
      <c r="BE770">
        <f t="shared" si="711"/>
        <v>562</v>
      </c>
      <c r="BF770">
        <f t="shared" si="712"/>
        <v>560</v>
      </c>
    </row>
    <row r="771" spans="1:58" x14ac:dyDescent="0.25">
      <c r="A771" t="str">
        <f t="shared" si="705"/>
        <v>20401</v>
      </c>
      <c r="B771">
        <f t="shared" si="706"/>
        <v>2040</v>
      </c>
      <c r="C771">
        <f t="shared" si="707"/>
        <v>1</v>
      </c>
      <c r="D771">
        <f t="shared" si="708"/>
        <v>766</v>
      </c>
      <c r="AN771" s="106" t="str">
        <f t="shared" ca="1" si="703"/>
        <v/>
      </c>
      <c r="AP771" s="106" t="str">
        <f t="shared" ca="1" si="704"/>
        <v/>
      </c>
      <c r="AR771" t="str">
        <f t="shared" si="697"/>
        <v>20401</v>
      </c>
      <c r="AS771">
        <f t="shared" si="702"/>
        <v>766</v>
      </c>
      <c r="AT771">
        <f t="shared" ca="1" si="698"/>
        <v>0</v>
      </c>
      <c r="AU771">
        <f t="shared" ca="1" si="699"/>
        <v>0</v>
      </c>
      <c r="AV771">
        <f t="shared" ca="1" si="700"/>
        <v>0</v>
      </c>
      <c r="AW771">
        <f t="shared" ca="1" si="701"/>
        <v>0</v>
      </c>
      <c r="BC771">
        <f t="shared" si="709"/>
        <v>559</v>
      </c>
      <c r="BD771">
        <f t="shared" si="710"/>
        <v>561</v>
      </c>
      <c r="BE771">
        <f t="shared" si="711"/>
        <v>562</v>
      </c>
      <c r="BF771">
        <f t="shared" si="712"/>
        <v>560</v>
      </c>
    </row>
    <row r="772" spans="1:58" x14ac:dyDescent="0.25">
      <c r="A772" t="str">
        <f t="shared" si="705"/>
        <v>20402</v>
      </c>
      <c r="B772">
        <f t="shared" si="706"/>
        <v>2040</v>
      </c>
      <c r="C772">
        <f t="shared" si="707"/>
        <v>2</v>
      </c>
      <c r="D772">
        <f t="shared" si="708"/>
        <v>767</v>
      </c>
      <c r="AN772" s="106" t="str">
        <f t="shared" ca="1" si="703"/>
        <v/>
      </c>
      <c r="AP772" s="106" t="str">
        <f t="shared" ca="1" si="704"/>
        <v/>
      </c>
      <c r="AR772" t="str">
        <f t="shared" si="697"/>
        <v>20402</v>
      </c>
      <c r="AS772">
        <f t="shared" si="702"/>
        <v>767</v>
      </c>
      <c r="AT772">
        <f t="shared" ca="1" si="698"/>
        <v>0</v>
      </c>
      <c r="AU772">
        <f t="shared" ca="1" si="699"/>
        <v>0</v>
      </c>
      <c r="AV772">
        <f t="shared" ca="1" si="700"/>
        <v>0</v>
      </c>
      <c r="AW772">
        <f t="shared" ca="1" si="701"/>
        <v>0</v>
      </c>
      <c r="BC772">
        <f t="shared" si="709"/>
        <v>559</v>
      </c>
      <c r="BD772">
        <f t="shared" si="710"/>
        <v>561</v>
      </c>
      <c r="BE772">
        <f t="shared" si="711"/>
        <v>562</v>
      </c>
      <c r="BF772">
        <f t="shared" si="712"/>
        <v>560</v>
      </c>
    </row>
    <row r="773" spans="1:58" x14ac:dyDescent="0.25">
      <c r="A773" t="str">
        <f t="shared" si="705"/>
        <v>20403</v>
      </c>
      <c r="B773">
        <f t="shared" si="706"/>
        <v>2040</v>
      </c>
      <c r="C773">
        <f t="shared" si="707"/>
        <v>3</v>
      </c>
      <c r="D773">
        <f t="shared" si="708"/>
        <v>768</v>
      </c>
      <c r="AN773" s="106" t="str">
        <f t="shared" ca="1" si="703"/>
        <v/>
      </c>
      <c r="AP773" s="106" t="str">
        <f t="shared" ca="1" si="704"/>
        <v/>
      </c>
      <c r="AR773" t="str">
        <f t="shared" si="697"/>
        <v>20403</v>
      </c>
      <c r="AS773">
        <f t="shared" si="702"/>
        <v>768</v>
      </c>
      <c r="AT773">
        <f t="shared" ca="1" si="698"/>
        <v>0</v>
      </c>
      <c r="AU773">
        <f t="shared" ca="1" si="699"/>
        <v>0</v>
      </c>
      <c r="AV773">
        <f t="shared" ca="1" si="700"/>
        <v>0</v>
      </c>
      <c r="AW773">
        <f t="shared" ca="1" si="701"/>
        <v>0</v>
      </c>
      <c r="BC773">
        <f t="shared" si="709"/>
        <v>559</v>
      </c>
      <c r="BD773">
        <f t="shared" si="710"/>
        <v>561</v>
      </c>
      <c r="BE773">
        <f t="shared" si="711"/>
        <v>562</v>
      </c>
      <c r="BF773">
        <f t="shared" si="712"/>
        <v>560</v>
      </c>
    </row>
    <row r="774" spans="1:58" x14ac:dyDescent="0.25">
      <c r="A774" t="str">
        <f t="shared" si="705"/>
        <v>20404</v>
      </c>
      <c r="B774">
        <f t="shared" si="706"/>
        <v>2040</v>
      </c>
      <c r="C774">
        <f t="shared" si="707"/>
        <v>4</v>
      </c>
      <c r="D774">
        <f t="shared" si="708"/>
        <v>769</v>
      </c>
      <c r="AN774" s="106" t="str">
        <f t="shared" ca="1" si="703"/>
        <v/>
      </c>
      <c r="AP774" s="106" t="str">
        <f t="shared" ca="1" si="704"/>
        <v/>
      </c>
      <c r="AR774" t="str">
        <f t="shared" si="697"/>
        <v>20404</v>
      </c>
      <c r="AS774">
        <f t="shared" si="702"/>
        <v>769</v>
      </c>
      <c r="AT774">
        <f t="shared" ca="1" si="698"/>
        <v>0</v>
      </c>
      <c r="AU774">
        <f t="shared" ca="1" si="699"/>
        <v>0</v>
      </c>
      <c r="AV774">
        <f t="shared" ca="1" si="700"/>
        <v>0</v>
      </c>
      <c r="AW774">
        <f t="shared" ca="1" si="701"/>
        <v>0</v>
      </c>
      <c r="BC774">
        <f t="shared" si="709"/>
        <v>559</v>
      </c>
      <c r="BD774">
        <f t="shared" si="710"/>
        <v>561</v>
      </c>
      <c r="BE774">
        <f t="shared" si="711"/>
        <v>562</v>
      </c>
      <c r="BF774">
        <f t="shared" si="712"/>
        <v>560</v>
      </c>
    </row>
    <row r="775" spans="1:58" x14ac:dyDescent="0.25">
      <c r="A775" t="str">
        <f t="shared" si="705"/>
        <v>20405</v>
      </c>
      <c r="B775">
        <f t="shared" si="706"/>
        <v>2040</v>
      </c>
      <c r="C775">
        <f t="shared" si="707"/>
        <v>5</v>
      </c>
      <c r="D775">
        <f t="shared" si="708"/>
        <v>770</v>
      </c>
      <c r="AN775" s="106" t="str">
        <f t="shared" ca="1" si="703"/>
        <v/>
      </c>
      <c r="AP775" s="106" t="str">
        <f t="shared" ca="1" si="704"/>
        <v/>
      </c>
      <c r="AR775" t="str">
        <f t="shared" ref="AR775:AR838" si="713">A775</f>
        <v>20405</v>
      </c>
      <c r="AS775">
        <f t="shared" si="702"/>
        <v>770</v>
      </c>
      <c r="AT775">
        <f t="shared" ref="AT775:AT838" ca="1" si="714">ROUND(IF(ROW()&lt;BC$2,E775,INDIRECT(ADDRESS(BC$2,E$3))*(INDIRECT(ADDRESS(BC$2,E$3))/INDIRECT(ADDRESS(BC775-$BJ$3,E$3)))^((ROW()-BC775)/$BJ$3)*((ROW()-BC775-1)&lt;$BM$3)),0)</f>
        <v>0</v>
      </c>
      <c r="AU775">
        <f t="shared" ref="AU775:AU838" ca="1" si="715">ROUND(IF(ROW()&lt;BD$2,F775,INDIRECT(ADDRESS(BD$2,F$3))*(INDIRECT(ADDRESS(BD$2,F$3))/INDIRECT(ADDRESS(BD775-$BJ$3,F$3)))^((ROW()-BD775)/$BJ$3)*((ROW()-BD775-1)&lt;$BM$3)),0)</f>
        <v>0</v>
      </c>
      <c r="AV775">
        <f t="shared" ref="AV775:AV838" ca="1" si="716">MIN(1,ROUND(IF(ROW()&lt;BE$2,G775,INDIRECT(ADDRESS(BE$2,G$3))*(INDIRECT(ADDRESS(BE$2,G$3))/INDIRECT(ADDRESS(BE775-$BJ$3,G$3)))^((ROW()-BE775)/$BJ$3)*((ROW()-BE775-1)&lt;$BM$3)),2))</f>
        <v>0</v>
      </c>
      <c r="AW775">
        <f t="shared" ref="AW775:AW838" ca="1" si="717">ROUND(IF(ROW()&lt;BF$2,H775,INDIRECT(ADDRESS(BF$2,H$3))*(INDIRECT(ADDRESS(BF$2,H$3))/INDIRECT(ADDRESS(BF775-$BJ$3,H$3)))^((ROW()-BF775)/$BJ$3)*((ROW()-BF775-1)&lt;$BM$3)),1)</f>
        <v>0</v>
      </c>
      <c r="BC775">
        <f t="shared" si="709"/>
        <v>559</v>
      </c>
      <c r="BD775">
        <f t="shared" si="710"/>
        <v>561</v>
      </c>
      <c r="BE775">
        <f t="shared" si="711"/>
        <v>562</v>
      </c>
      <c r="BF775">
        <f t="shared" si="712"/>
        <v>560</v>
      </c>
    </row>
    <row r="776" spans="1:58" x14ac:dyDescent="0.25">
      <c r="A776" t="str">
        <f t="shared" si="705"/>
        <v>20406</v>
      </c>
      <c r="B776">
        <f t="shared" si="706"/>
        <v>2040</v>
      </c>
      <c r="C776">
        <f t="shared" si="707"/>
        <v>6</v>
      </c>
      <c r="D776">
        <f t="shared" si="708"/>
        <v>771</v>
      </c>
      <c r="AN776" s="106" t="str">
        <f t="shared" ca="1" si="703"/>
        <v/>
      </c>
      <c r="AP776" s="106" t="str">
        <f t="shared" ca="1" si="704"/>
        <v/>
      </c>
      <c r="AR776" t="str">
        <f t="shared" si="713"/>
        <v>20406</v>
      </c>
      <c r="AS776">
        <f t="shared" si="702"/>
        <v>771</v>
      </c>
      <c r="AT776">
        <f t="shared" ca="1" si="714"/>
        <v>0</v>
      </c>
      <c r="AU776">
        <f t="shared" ca="1" si="715"/>
        <v>0</v>
      </c>
      <c r="AV776">
        <f t="shared" ca="1" si="716"/>
        <v>0</v>
      </c>
      <c r="AW776">
        <f t="shared" ca="1" si="717"/>
        <v>0</v>
      </c>
      <c r="BC776">
        <f t="shared" si="709"/>
        <v>559</v>
      </c>
      <c r="BD776">
        <f t="shared" si="710"/>
        <v>561</v>
      </c>
      <c r="BE776">
        <f t="shared" si="711"/>
        <v>562</v>
      </c>
      <c r="BF776">
        <f t="shared" si="712"/>
        <v>560</v>
      </c>
    </row>
    <row r="777" spans="1:58" x14ac:dyDescent="0.25">
      <c r="A777" t="str">
        <f t="shared" si="705"/>
        <v>20407</v>
      </c>
      <c r="B777">
        <f t="shared" si="706"/>
        <v>2040</v>
      </c>
      <c r="C777">
        <f t="shared" si="707"/>
        <v>7</v>
      </c>
      <c r="D777">
        <f t="shared" si="708"/>
        <v>772</v>
      </c>
      <c r="AN777" s="106" t="str">
        <f t="shared" ca="1" si="703"/>
        <v/>
      </c>
      <c r="AP777" s="106" t="str">
        <f t="shared" ca="1" si="704"/>
        <v/>
      </c>
      <c r="AR777" t="str">
        <f t="shared" si="713"/>
        <v>20407</v>
      </c>
      <c r="AS777">
        <f t="shared" si="702"/>
        <v>772</v>
      </c>
      <c r="AT777">
        <f t="shared" ca="1" si="714"/>
        <v>0</v>
      </c>
      <c r="AU777">
        <f t="shared" ca="1" si="715"/>
        <v>0</v>
      </c>
      <c r="AV777">
        <f t="shared" ca="1" si="716"/>
        <v>0</v>
      </c>
      <c r="AW777">
        <f t="shared" ca="1" si="717"/>
        <v>0</v>
      </c>
      <c r="BC777">
        <f t="shared" si="709"/>
        <v>559</v>
      </c>
      <c r="BD777">
        <f t="shared" si="710"/>
        <v>561</v>
      </c>
      <c r="BE777">
        <f t="shared" si="711"/>
        <v>562</v>
      </c>
      <c r="BF777">
        <f t="shared" si="712"/>
        <v>560</v>
      </c>
    </row>
    <row r="778" spans="1:58" x14ac:dyDescent="0.25">
      <c r="A778" t="str">
        <f t="shared" si="705"/>
        <v>20408</v>
      </c>
      <c r="B778">
        <f t="shared" si="706"/>
        <v>2040</v>
      </c>
      <c r="C778">
        <f t="shared" si="707"/>
        <v>8</v>
      </c>
      <c r="D778">
        <f t="shared" si="708"/>
        <v>773</v>
      </c>
      <c r="AN778" s="106" t="str">
        <f t="shared" ca="1" si="703"/>
        <v/>
      </c>
      <c r="AP778" s="106" t="str">
        <f t="shared" ca="1" si="704"/>
        <v/>
      </c>
      <c r="AR778" t="str">
        <f t="shared" si="713"/>
        <v>20408</v>
      </c>
      <c r="AS778">
        <f t="shared" si="702"/>
        <v>773</v>
      </c>
      <c r="AT778">
        <f t="shared" ca="1" si="714"/>
        <v>0</v>
      </c>
      <c r="AU778">
        <f t="shared" ca="1" si="715"/>
        <v>0</v>
      </c>
      <c r="AV778">
        <f t="shared" ca="1" si="716"/>
        <v>0</v>
      </c>
      <c r="AW778">
        <f t="shared" ca="1" si="717"/>
        <v>0</v>
      </c>
      <c r="BC778">
        <f t="shared" si="709"/>
        <v>559</v>
      </c>
      <c r="BD778">
        <f t="shared" si="710"/>
        <v>561</v>
      </c>
      <c r="BE778">
        <f t="shared" si="711"/>
        <v>562</v>
      </c>
      <c r="BF778">
        <f t="shared" si="712"/>
        <v>560</v>
      </c>
    </row>
    <row r="779" spans="1:58" x14ac:dyDescent="0.25">
      <c r="A779" t="str">
        <f t="shared" si="705"/>
        <v>20409</v>
      </c>
      <c r="B779">
        <f t="shared" si="706"/>
        <v>2040</v>
      </c>
      <c r="C779">
        <f t="shared" si="707"/>
        <v>9</v>
      </c>
      <c r="D779">
        <f t="shared" si="708"/>
        <v>774</v>
      </c>
      <c r="AN779" s="106" t="str">
        <f t="shared" ca="1" si="703"/>
        <v/>
      </c>
      <c r="AP779" s="106" t="str">
        <f t="shared" ca="1" si="704"/>
        <v/>
      </c>
      <c r="AR779" t="str">
        <f t="shared" si="713"/>
        <v>20409</v>
      </c>
      <c r="AS779">
        <f t="shared" si="702"/>
        <v>774</v>
      </c>
      <c r="AT779">
        <f t="shared" ca="1" si="714"/>
        <v>0</v>
      </c>
      <c r="AU779">
        <f t="shared" ca="1" si="715"/>
        <v>0</v>
      </c>
      <c r="AV779">
        <f t="shared" ca="1" si="716"/>
        <v>0</v>
      </c>
      <c r="AW779">
        <f t="shared" ca="1" si="717"/>
        <v>0</v>
      </c>
      <c r="BC779">
        <f t="shared" si="709"/>
        <v>559</v>
      </c>
      <c r="BD779">
        <f t="shared" si="710"/>
        <v>561</v>
      </c>
      <c r="BE779">
        <f t="shared" si="711"/>
        <v>562</v>
      </c>
      <c r="BF779">
        <f t="shared" si="712"/>
        <v>560</v>
      </c>
    </row>
    <row r="780" spans="1:58" x14ac:dyDescent="0.25">
      <c r="A780" t="str">
        <f t="shared" si="705"/>
        <v>204010</v>
      </c>
      <c r="B780">
        <f t="shared" si="706"/>
        <v>2040</v>
      </c>
      <c r="C780">
        <f t="shared" si="707"/>
        <v>10</v>
      </c>
      <c r="D780">
        <f t="shared" si="708"/>
        <v>775</v>
      </c>
      <c r="AN780" s="106" t="str">
        <f t="shared" ca="1" si="703"/>
        <v/>
      </c>
      <c r="AP780" s="106" t="str">
        <f t="shared" ca="1" si="704"/>
        <v/>
      </c>
      <c r="AR780" t="str">
        <f t="shared" si="713"/>
        <v>204010</v>
      </c>
      <c r="AS780">
        <f t="shared" si="702"/>
        <v>775</v>
      </c>
      <c r="AT780">
        <f t="shared" ca="1" si="714"/>
        <v>0</v>
      </c>
      <c r="AU780">
        <f t="shared" ca="1" si="715"/>
        <v>0</v>
      </c>
      <c r="AV780">
        <f t="shared" ca="1" si="716"/>
        <v>0</v>
      </c>
      <c r="AW780">
        <f t="shared" ca="1" si="717"/>
        <v>0</v>
      </c>
      <c r="BC780">
        <f t="shared" si="709"/>
        <v>559</v>
      </c>
      <c r="BD780">
        <f t="shared" si="710"/>
        <v>561</v>
      </c>
      <c r="BE780">
        <f t="shared" si="711"/>
        <v>562</v>
      </c>
      <c r="BF780">
        <f t="shared" si="712"/>
        <v>560</v>
      </c>
    </row>
    <row r="781" spans="1:58" x14ac:dyDescent="0.25">
      <c r="A781" t="str">
        <f t="shared" si="705"/>
        <v>204011</v>
      </c>
      <c r="B781">
        <f t="shared" si="706"/>
        <v>2040</v>
      </c>
      <c r="C781">
        <f t="shared" si="707"/>
        <v>11</v>
      </c>
      <c r="D781">
        <f t="shared" si="708"/>
        <v>776</v>
      </c>
      <c r="AN781" s="106" t="str">
        <f t="shared" ca="1" si="703"/>
        <v/>
      </c>
      <c r="AP781" s="106" t="str">
        <f t="shared" ca="1" si="704"/>
        <v/>
      </c>
      <c r="AR781" t="str">
        <f t="shared" si="713"/>
        <v>204011</v>
      </c>
      <c r="AS781">
        <f t="shared" ref="AS781:AS844" si="718">D781</f>
        <v>776</v>
      </c>
      <c r="AT781">
        <f t="shared" ca="1" si="714"/>
        <v>0</v>
      </c>
      <c r="AU781">
        <f t="shared" ca="1" si="715"/>
        <v>0</v>
      </c>
      <c r="AV781">
        <f t="shared" ca="1" si="716"/>
        <v>0</v>
      </c>
      <c r="AW781">
        <f t="shared" ca="1" si="717"/>
        <v>0</v>
      </c>
      <c r="BC781">
        <f t="shared" si="709"/>
        <v>559</v>
      </c>
      <c r="BD781">
        <f t="shared" si="710"/>
        <v>561</v>
      </c>
      <c r="BE781">
        <f t="shared" si="711"/>
        <v>562</v>
      </c>
      <c r="BF781">
        <f t="shared" si="712"/>
        <v>560</v>
      </c>
    </row>
    <row r="782" spans="1:58" x14ac:dyDescent="0.25">
      <c r="A782" t="str">
        <f t="shared" si="705"/>
        <v>204012</v>
      </c>
      <c r="B782">
        <f t="shared" si="706"/>
        <v>2040</v>
      </c>
      <c r="C782">
        <f t="shared" si="707"/>
        <v>12</v>
      </c>
      <c r="D782">
        <f t="shared" si="708"/>
        <v>777</v>
      </c>
      <c r="AN782" s="106" t="str">
        <f t="shared" ca="1" si="703"/>
        <v/>
      </c>
      <c r="AP782" s="106" t="str">
        <f t="shared" ca="1" si="704"/>
        <v/>
      </c>
      <c r="AR782" t="str">
        <f t="shared" si="713"/>
        <v>204012</v>
      </c>
      <c r="AS782">
        <f t="shared" si="718"/>
        <v>777</v>
      </c>
      <c r="AT782">
        <f t="shared" ca="1" si="714"/>
        <v>0</v>
      </c>
      <c r="AU782">
        <f t="shared" ca="1" si="715"/>
        <v>0</v>
      </c>
      <c r="AV782">
        <f t="shared" ca="1" si="716"/>
        <v>0</v>
      </c>
      <c r="AW782">
        <f t="shared" ca="1" si="717"/>
        <v>0</v>
      </c>
      <c r="BC782">
        <f t="shared" si="709"/>
        <v>559</v>
      </c>
      <c r="BD782">
        <f t="shared" si="710"/>
        <v>561</v>
      </c>
      <c r="BE782">
        <f t="shared" si="711"/>
        <v>562</v>
      </c>
      <c r="BF782">
        <f t="shared" si="712"/>
        <v>560</v>
      </c>
    </row>
    <row r="783" spans="1:58" x14ac:dyDescent="0.25">
      <c r="A783" t="str">
        <f t="shared" si="705"/>
        <v>20411</v>
      </c>
      <c r="B783">
        <f t="shared" si="706"/>
        <v>2041</v>
      </c>
      <c r="C783">
        <f t="shared" si="707"/>
        <v>1</v>
      </c>
      <c r="D783">
        <f t="shared" si="708"/>
        <v>778</v>
      </c>
      <c r="AN783" s="106" t="str">
        <f t="shared" ca="1" si="703"/>
        <v/>
      </c>
      <c r="AP783" s="106" t="str">
        <f t="shared" ca="1" si="704"/>
        <v/>
      </c>
      <c r="AR783" t="str">
        <f t="shared" si="713"/>
        <v>20411</v>
      </c>
      <c r="AS783">
        <f t="shared" si="718"/>
        <v>778</v>
      </c>
      <c r="AT783">
        <f t="shared" ca="1" si="714"/>
        <v>0</v>
      </c>
      <c r="AU783">
        <f t="shared" ca="1" si="715"/>
        <v>0</v>
      </c>
      <c r="AV783">
        <f t="shared" ca="1" si="716"/>
        <v>0</v>
      </c>
      <c r="AW783">
        <f t="shared" ca="1" si="717"/>
        <v>0</v>
      </c>
      <c r="BC783">
        <f t="shared" si="709"/>
        <v>559</v>
      </c>
      <c r="BD783">
        <f t="shared" si="710"/>
        <v>561</v>
      </c>
      <c r="BE783">
        <f t="shared" si="711"/>
        <v>562</v>
      </c>
      <c r="BF783">
        <f t="shared" si="712"/>
        <v>560</v>
      </c>
    </row>
    <row r="784" spans="1:58" x14ac:dyDescent="0.25">
      <c r="A784" t="str">
        <f t="shared" si="705"/>
        <v>20412</v>
      </c>
      <c r="B784">
        <f t="shared" si="706"/>
        <v>2041</v>
      </c>
      <c r="C784">
        <f t="shared" si="707"/>
        <v>2</v>
      </c>
      <c r="D784">
        <f t="shared" si="708"/>
        <v>779</v>
      </c>
      <c r="AN784" s="106" t="str">
        <f t="shared" ca="1" si="703"/>
        <v/>
      </c>
      <c r="AP784" s="106" t="str">
        <f t="shared" ca="1" si="704"/>
        <v/>
      </c>
      <c r="AR784" t="str">
        <f t="shared" si="713"/>
        <v>20412</v>
      </c>
      <c r="AS784">
        <f t="shared" si="718"/>
        <v>779</v>
      </c>
      <c r="AT784">
        <f t="shared" ca="1" si="714"/>
        <v>0</v>
      </c>
      <c r="AU784">
        <f t="shared" ca="1" si="715"/>
        <v>0</v>
      </c>
      <c r="AV784">
        <f t="shared" ca="1" si="716"/>
        <v>0</v>
      </c>
      <c r="AW784">
        <f t="shared" ca="1" si="717"/>
        <v>0</v>
      </c>
      <c r="BC784">
        <f t="shared" si="709"/>
        <v>559</v>
      </c>
      <c r="BD784">
        <f t="shared" si="710"/>
        <v>561</v>
      </c>
      <c r="BE784">
        <f t="shared" si="711"/>
        <v>562</v>
      </c>
      <c r="BF784">
        <f t="shared" si="712"/>
        <v>560</v>
      </c>
    </row>
    <row r="785" spans="1:58" x14ac:dyDescent="0.25">
      <c r="A785" t="str">
        <f t="shared" si="705"/>
        <v>20413</v>
      </c>
      <c r="B785">
        <f t="shared" si="706"/>
        <v>2041</v>
      </c>
      <c r="C785">
        <f t="shared" si="707"/>
        <v>3</v>
      </c>
      <c r="D785">
        <f t="shared" si="708"/>
        <v>780</v>
      </c>
      <c r="AN785" s="106" t="str">
        <f t="shared" ca="1" si="703"/>
        <v/>
      </c>
      <c r="AP785" s="106" t="str">
        <f t="shared" ca="1" si="704"/>
        <v/>
      </c>
      <c r="AR785" t="str">
        <f t="shared" si="713"/>
        <v>20413</v>
      </c>
      <c r="AS785">
        <f t="shared" si="718"/>
        <v>780</v>
      </c>
      <c r="AT785">
        <f t="shared" ca="1" si="714"/>
        <v>0</v>
      </c>
      <c r="AU785">
        <f t="shared" ca="1" si="715"/>
        <v>0</v>
      </c>
      <c r="AV785">
        <f t="shared" ca="1" si="716"/>
        <v>0</v>
      </c>
      <c r="AW785">
        <f t="shared" ca="1" si="717"/>
        <v>0</v>
      </c>
      <c r="BC785">
        <f t="shared" si="709"/>
        <v>559</v>
      </c>
      <c r="BD785">
        <f t="shared" si="710"/>
        <v>561</v>
      </c>
      <c r="BE785">
        <f t="shared" si="711"/>
        <v>562</v>
      </c>
      <c r="BF785">
        <f t="shared" si="712"/>
        <v>560</v>
      </c>
    </row>
    <row r="786" spans="1:58" x14ac:dyDescent="0.25">
      <c r="A786" t="str">
        <f t="shared" si="705"/>
        <v>20414</v>
      </c>
      <c r="B786">
        <f t="shared" si="706"/>
        <v>2041</v>
      </c>
      <c r="C786">
        <f t="shared" si="707"/>
        <v>4</v>
      </c>
      <c r="D786">
        <f t="shared" si="708"/>
        <v>781</v>
      </c>
      <c r="AN786" s="106" t="str">
        <f t="shared" ca="1" si="703"/>
        <v/>
      </c>
      <c r="AP786" s="106" t="str">
        <f t="shared" ca="1" si="704"/>
        <v/>
      </c>
      <c r="AR786" t="str">
        <f t="shared" si="713"/>
        <v>20414</v>
      </c>
      <c r="AS786">
        <f t="shared" si="718"/>
        <v>781</v>
      </c>
      <c r="AT786">
        <f t="shared" ca="1" si="714"/>
        <v>0</v>
      </c>
      <c r="AU786">
        <f t="shared" ca="1" si="715"/>
        <v>0</v>
      </c>
      <c r="AV786">
        <f t="shared" ca="1" si="716"/>
        <v>0</v>
      </c>
      <c r="AW786">
        <f t="shared" ca="1" si="717"/>
        <v>0</v>
      </c>
      <c r="BC786">
        <f t="shared" si="709"/>
        <v>559</v>
      </c>
      <c r="BD786">
        <f t="shared" si="710"/>
        <v>561</v>
      </c>
      <c r="BE786">
        <f t="shared" si="711"/>
        <v>562</v>
      </c>
      <c r="BF786">
        <f t="shared" si="712"/>
        <v>560</v>
      </c>
    </row>
    <row r="787" spans="1:58" x14ac:dyDescent="0.25">
      <c r="A787" t="str">
        <f t="shared" si="705"/>
        <v>20415</v>
      </c>
      <c r="B787">
        <f t="shared" si="706"/>
        <v>2041</v>
      </c>
      <c r="C787">
        <f t="shared" si="707"/>
        <v>5</v>
      </c>
      <c r="D787">
        <f t="shared" si="708"/>
        <v>782</v>
      </c>
      <c r="AN787" s="106" t="str">
        <f t="shared" ref="AN787:AN850" ca="1" si="719">IF(AND(AT787=0,AT786&gt;0),DATE(B787,C787-1,1),"")</f>
        <v/>
      </c>
      <c r="AP787" s="106" t="str">
        <f t="shared" ref="AP787:AP850" ca="1" si="720">IF(AND(AU787=0,AU786&gt;0),DATE(B787,C787-1,1),"")</f>
        <v/>
      </c>
      <c r="AR787" t="str">
        <f t="shared" si="713"/>
        <v>20415</v>
      </c>
      <c r="AS787">
        <f t="shared" si="718"/>
        <v>782</v>
      </c>
      <c r="AT787">
        <f t="shared" ca="1" si="714"/>
        <v>0</v>
      </c>
      <c r="AU787">
        <f t="shared" ca="1" si="715"/>
        <v>0</v>
      </c>
      <c r="AV787">
        <f t="shared" ca="1" si="716"/>
        <v>0</v>
      </c>
      <c r="AW787">
        <f t="shared" ca="1" si="717"/>
        <v>0</v>
      </c>
      <c r="BC787">
        <f t="shared" si="709"/>
        <v>559</v>
      </c>
      <c r="BD787">
        <f t="shared" si="710"/>
        <v>561</v>
      </c>
      <c r="BE787">
        <f t="shared" si="711"/>
        <v>562</v>
      </c>
      <c r="BF787">
        <f t="shared" si="712"/>
        <v>560</v>
      </c>
    </row>
    <row r="788" spans="1:58" x14ac:dyDescent="0.25">
      <c r="A788" t="str">
        <f t="shared" si="705"/>
        <v>20416</v>
      </c>
      <c r="B788">
        <f t="shared" si="706"/>
        <v>2041</v>
      </c>
      <c r="C788">
        <f t="shared" si="707"/>
        <v>6</v>
      </c>
      <c r="D788">
        <f t="shared" si="708"/>
        <v>783</v>
      </c>
      <c r="AN788" s="106" t="str">
        <f t="shared" ca="1" si="719"/>
        <v/>
      </c>
      <c r="AP788" s="106" t="str">
        <f t="shared" ca="1" si="720"/>
        <v/>
      </c>
      <c r="AR788" t="str">
        <f t="shared" si="713"/>
        <v>20416</v>
      </c>
      <c r="AS788">
        <f t="shared" si="718"/>
        <v>783</v>
      </c>
      <c r="AT788">
        <f t="shared" ca="1" si="714"/>
        <v>0</v>
      </c>
      <c r="AU788">
        <f t="shared" ca="1" si="715"/>
        <v>0</v>
      </c>
      <c r="AV788">
        <f t="shared" ca="1" si="716"/>
        <v>0</v>
      </c>
      <c r="AW788">
        <f t="shared" ca="1" si="717"/>
        <v>0</v>
      </c>
      <c r="BC788">
        <f t="shared" si="709"/>
        <v>559</v>
      </c>
      <c r="BD788">
        <f t="shared" si="710"/>
        <v>561</v>
      </c>
      <c r="BE788">
        <f t="shared" si="711"/>
        <v>562</v>
      </c>
      <c r="BF788">
        <f t="shared" si="712"/>
        <v>560</v>
      </c>
    </row>
    <row r="789" spans="1:58" x14ac:dyDescent="0.25">
      <c r="A789" t="str">
        <f t="shared" si="705"/>
        <v>20417</v>
      </c>
      <c r="B789">
        <f t="shared" si="706"/>
        <v>2041</v>
      </c>
      <c r="C789">
        <f t="shared" si="707"/>
        <v>7</v>
      </c>
      <c r="D789">
        <f t="shared" si="708"/>
        <v>784</v>
      </c>
      <c r="AN789" s="106" t="str">
        <f t="shared" ca="1" si="719"/>
        <v/>
      </c>
      <c r="AP789" s="106" t="str">
        <f t="shared" ca="1" si="720"/>
        <v/>
      </c>
      <c r="AR789" t="str">
        <f t="shared" si="713"/>
        <v>20417</v>
      </c>
      <c r="AS789">
        <f t="shared" si="718"/>
        <v>784</v>
      </c>
      <c r="AT789">
        <f t="shared" ca="1" si="714"/>
        <v>0</v>
      </c>
      <c r="AU789">
        <f t="shared" ca="1" si="715"/>
        <v>0</v>
      </c>
      <c r="AV789">
        <f t="shared" ca="1" si="716"/>
        <v>0</v>
      </c>
      <c r="AW789">
        <f t="shared" ca="1" si="717"/>
        <v>0</v>
      </c>
      <c r="BC789">
        <f t="shared" si="709"/>
        <v>559</v>
      </c>
      <c r="BD789">
        <f t="shared" si="710"/>
        <v>561</v>
      </c>
      <c r="BE789">
        <f t="shared" si="711"/>
        <v>562</v>
      </c>
      <c r="BF789">
        <f t="shared" si="712"/>
        <v>560</v>
      </c>
    </row>
    <row r="790" spans="1:58" x14ac:dyDescent="0.25">
      <c r="A790" t="str">
        <f t="shared" si="705"/>
        <v>20418</v>
      </c>
      <c r="B790">
        <f t="shared" si="706"/>
        <v>2041</v>
      </c>
      <c r="C790">
        <f t="shared" si="707"/>
        <v>8</v>
      </c>
      <c r="D790">
        <f t="shared" si="708"/>
        <v>785</v>
      </c>
      <c r="AN790" s="106" t="str">
        <f t="shared" ca="1" si="719"/>
        <v/>
      </c>
      <c r="AP790" s="106" t="str">
        <f t="shared" ca="1" si="720"/>
        <v/>
      </c>
      <c r="AR790" t="str">
        <f t="shared" si="713"/>
        <v>20418</v>
      </c>
      <c r="AS790">
        <f t="shared" si="718"/>
        <v>785</v>
      </c>
      <c r="AT790">
        <f t="shared" ca="1" si="714"/>
        <v>0</v>
      </c>
      <c r="AU790">
        <f t="shared" ca="1" si="715"/>
        <v>0</v>
      </c>
      <c r="AV790">
        <f t="shared" ca="1" si="716"/>
        <v>0</v>
      </c>
      <c r="AW790">
        <f t="shared" ca="1" si="717"/>
        <v>0</v>
      </c>
      <c r="BC790">
        <f t="shared" si="709"/>
        <v>559</v>
      </c>
      <c r="BD790">
        <f t="shared" si="710"/>
        <v>561</v>
      </c>
      <c r="BE790">
        <f t="shared" si="711"/>
        <v>562</v>
      </c>
      <c r="BF790">
        <f t="shared" si="712"/>
        <v>560</v>
      </c>
    </row>
    <row r="791" spans="1:58" x14ac:dyDescent="0.25">
      <c r="A791" t="str">
        <f t="shared" si="705"/>
        <v>20419</v>
      </c>
      <c r="B791">
        <f t="shared" si="706"/>
        <v>2041</v>
      </c>
      <c r="C791">
        <f t="shared" si="707"/>
        <v>9</v>
      </c>
      <c r="D791">
        <f t="shared" si="708"/>
        <v>786</v>
      </c>
      <c r="AN791" s="106" t="str">
        <f t="shared" ca="1" si="719"/>
        <v/>
      </c>
      <c r="AP791" s="106" t="str">
        <f t="shared" ca="1" si="720"/>
        <v/>
      </c>
      <c r="AR791" t="str">
        <f t="shared" si="713"/>
        <v>20419</v>
      </c>
      <c r="AS791">
        <f t="shared" si="718"/>
        <v>786</v>
      </c>
      <c r="AT791">
        <f t="shared" ca="1" si="714"/>
        <v>0</v>
      </c>
      <c r="AU791">
        <f t="shared" ca="1" si="715"/>
        <v>0</v>
      </c>
      <c r="AV791">
        <f t="shared" ca="1" si="716"/>
        <v>0</v>
      </c>
      <c r="AW791">
        <f t="shared" ca="1" si="717"/>
        <v>0</v>
      </c>
      <c r="BC791">
        <f t="shared" si="709"/>
        <v>559</v>
      </c>
      <c r="BD791">
        <f t="shared" si="710"/>
        <v>561</v>
      </c>
      <c r="BE791">
        <f t="shared" si="711"/>
        <v>562</v>
      </c>
      <c r="BF791">
        <f t="shared" si="712"/>
        <v>560</v>
      </c>
    </row>
    <row r="792" spans="1:58" x14ac:dyDescent="0.25">
      <c r="A792" t="str">
        <f t="shared" si="705"/>
        <v>204110</v>
      </c>
      <c r="B792">
        <f t="shared" si="706"/>
        <v>2041</v>
      </c>
      <c r="C792">
        <f t="shared" si="707"/>
        <v>10</v>
      </c>
      <c r="D792">
        <f t="shared" si="708"/>
        <v>787</v>
      </c>
      <c r="AN792" s="106" t="str">
        <f t="shared" ca="1" si="719"/>
        <v/>
      </c>
      <c r="AP792" s="106" t="str">
        <f t="shared" ca="1" si="720"/>
        <v/>
      </c>
      <c r="AR792" t="str">
        <f t="shared" si="713"/>
        <v>204110</v>
      </c>
      <c r="AS792">
        <f t="shared" si="718"/>
        <v>787</v>
      </c>
      <c r="AT792">
        <f t="shared" ca="1" si="714"/>
        <v>0</v>
      </c>
      <c r="AU792">
        <f t="shared" ca="1" si="715"/>
        <v>0</v>
      </c>
      <c r="AV792">
        <f t="shared" ca="1" si="716"/>
        <v>0</v>
      </c>
      <c r="AW792">
        <f t="shared" ca="1" si="717"/>
        <v>0</v>
      </c>
      <c r="BC792">
        <f t="shared" si="709"/>
        <v>559</v>
      </c>
      <c r="BD792">
        <f t="shared" si="710"/>
        <v>561</v>
      </c>
      <c r="BE792">
        <f t="shared" si="711"/>
        <v>562</v>
      </c>
      <c r="BF792">
        <f t="shared" si="712"/>
        <v>560</v>
      </c>
    </row>
    <row r="793" spans="1:58" x14ac:dyDescent="0.25">
      <c r="A793" t="str">
        <f t="shared" si="705"/>
        <v>204111</v>
      </c>
      <c r="B793">
        <f t="shared" si="706"/>
        <v>2041</v>
      </c>
      <c r="C793">
        <f t="shared" si="707"/>
        <v>11</v>
      </c>
      <c r="D793">
        <f t="shared" si="708"/>
        <v>788</v>
      </c>
      <c r="AN793" s="106" t="str">
        <f t="shared" ca="1" si="719"/>
        <v/>
      </c>
      <c r="AP793" s="106" t="str">
        <f t="shared" ca="1" si="720"/>
        <v/>
      </c>
      <c r="AR793" t="str">
        <f t="shared" si="713"/>
        <v>204111</v>
      </c>
      <c r="AS793">
        <f t="shared" si="718"/>
        <v>788</v>
      </c>
      <c r="AT793">
        <f t="shared" ca="1" si="714"/>
        <v>0</v>
      </c>
      <c r="AU793">
        <f t="shared" ca="1" si="715"/>
        <v>0</v>
      </c>
      <c r="AV793">
        <f t="shared" ca="1" si="716"/>
        <v>0</v>
      </c>
      <c r="AW793">
        <f t="shared" ca="1" si="717"/>
        <v>0</v>
      </c>
      <c r="BC793">
        <f t="shared" si="709"/>
        <v>559</v>
      </c>
      <c r="BD793">
        <f t="shared" si="710"/>
        <v>561</v>
      </c>
      <c r="BE793">
        <f t="shared" si="711"/>
        <v>562</v>
      </c>
      <c r="BF793">
        <f t="shared" si="712"/>
        <v>560</v>
      </c>
    </row>
    <row r="794" spans="1:58" x14ac:dyDescent="0.25">
      <c r="A794" t="str">
        <f t="shared" si="705"/>
        <v>204112</v>
      </c>
      <c r="B794">
        <f t="shared" si="706"/>
        <v>2041</v>
      </c>
      <c r="C794">
        <f t="shared" si="707"/>
        <v>12</v>
      </c>
      <c r="D794">
        <f t="shared" si="708"/>
        <v>789</v>
      </c>
      <c r="AN794" s="106" t="str">
        <f t="shared" ca="1" si="719"/>
        <v/>
      </c>
      <c r="AP794" s="106" t="str">
        <f t="shared" ca="1" si="720"/>
        <v/>
      </c>
      <c r="AR794" t="str">
        <f t="shared" si="713"/>
        <v>204112</v>
      </c>
      <c r="AS794">
        <f t="shared" si="718"/>
        <v>789</v>
      </c>
      <c r="AT794">
        <f t="shared" ca="1" si="714"/>
        <v>0</v>
      </c>
      <c r="AU794">
        <f t="shared" ca="1" si="715"/>
        <v>0</v>
      </c>
      <c r="AV794">
        <f t="shared" ca="1" si="716"/>
        <v>0</v>
      </c>
      <c r="AW794">
        <f t="shared" ca="1" si="717"/>
        <v>0</v>
      </c>
      <c r="BC794">
        <f t="shared" si="709"/>
        <v>559</v>
      </c>
      <c r="BD794">
        <f t="shared" si="710"/>
        <v>561</v>
      </c>
      <c r="BE794">
        <f t="shared" si="711"/>
        <v>562</v>
      </c>
      <c r="BF794">
        <f t="shared" si="712"/>
        <v>560</v>
      </c>
    </row>
    <row r="795" spans="1:58" x14ac:dyDescent="0.25">
      <c r="A795" t="str">
        <f t="shared" si="705"/>
        <v>20421</v>
      </c>
      <c r="B795">
        <f t="shared" si="706"/>
        <v>2042</v>
      </c>
      <c r="C795">
        <f t="shared" si="707"/>
        <v>1</v>
      </c>
      <c r="D795">
        <f t="shared" si="708"/>
        <v>790</v>
      </c>
      <c r="AN795" s="106" t="str">
        <f t="shared" ca="1" si="719"/>
        <v/>
      </c>
      <c r="AP795" s="106" t="str">
        <f t="shared" ca="1" si="720"/>
        <v/>
      </c>
      <c r="AR795" t="str">
        <f t="shared" si="713"/>
        <v>20421</v>
      </c>
      <c r="AS795">
        <f t="shared" si="718"/>
        <v>790</v>
      </c>
      <c r="AT795">
        <f t="shared" ca="1" si="714"/>
        <v>0</v>
      </c>
      <c r="AU795">
        <f t="shared" ca="1" si="715"/>
        <v>0</v>
      </c>
      <c r="AV795">
        <f t="shared" ca="1" si="716"/>
        <v>0</v>
      </c>
      <c r="AW795">
        <f t="shared" ca="1" si="717"/>
        <v>0</v>
      </c>
      <c r="BC795">
        <f t="shared" si="709"/>
        <v>559</v>
      </c>
      <c r="BD795">
        <f t="shared" si="710"/>
        <v>561</v>
      </c>
      <c r="BE795">
        <f t="shared" si="711"/>
        <v>562</v>
      </c>
      <c r="BF795">
        <f t="shared" si="712"/>
        <v>560</v>
      </c>
    </row>
    <row r="796" spans="1:58" x14ac:dyDescent="0.25">
      <c r="A796" t="str">
        <f t="shared" si="705"/>
        <v>20422</v>
      </c>
      <c r="B796">
        <f t="shared" si="706"/>
        <v>2042</v>
      </c>
      <c r="C796">
        <f t="shared" si="707"/>
        <v>2</v>
      </c>
      <c r="D796">
        <f t="shared" si="708"/>
        <v>791</v>
      </c>
      <c r="AN796" s="106" t="str">
        <f t="shared" ca="1" si="719"/>
        <v/>
      </c>
      <c r="AP796" s="106" t="str">
        <f t="shared" ca="1" si="720"/>
        <v/>
      </c>
      <c r="AR796" t="str">
        <f t="shared" si="713"/>
        <v>20422</v>
      </c>
      <c r="AS796">
        <f t="shared" si="718"/>
        <v>791</v>
      </c>
      <c r="AT796">
        <f t="shared" ca="1" si="714"/>
        <v>0</v>
      </c>
      <c r="AU796">
        <f t="shared" ca="1" si="715"/>
        <v>0</v>
      </c>
      <c r="AV796">
        <f t="shared" ca="1" si="716"/>
        <v>0</v>
      </c>
      <c r="AW796">
        <f t="shared" ca="1" si="717"/>
        <v>0</v>
      </c>
      <c r="BC796">
        <f t="shared" si="709"/>
        <v>559</v>
      </c>
      <c r="BD796">
        <f t="shared" si="710"/>
        <v>561</v>
      </c>
      <c r="BE796">
        <f t="shared" si="711"/>
        <v>562</v>
      </c>
      <c r="BF796">
        <f t="shared" si="712"/>
        <v>560</v>
      </c>
    </row>
    <row r="797" spans="1:58" x14ac:dyDescent="0.25">
      <c r="A797" t="str">
        <f t="shared" si="705"/>
        <v>20423</v>
      </c>
      <c r="B797">
        <f t="shared" si="706"/>
        <v>2042</v>
      </c>
      <c r="C797">
        <f t="shared" si="707"/>
        <v>3</v>
      </c>
      <c r="D797">
        <f t="shared" si="708"/>
        <v>792</v>
      </c>
      <c r="AN797" s="106" t="str">
        <f t="shared" ca="1" si="719"/>
        <v/>
      </c>
      <c r="AP797" s="106" t="str">
        <f t="shared" ca="1" si="720"/>
        <v/>
      </c>
      <c r="AR797" t="str">
        <f t="shared" si="713"/>
        <v>20423</v>
      </c>
      <c r="AS797">
        <f t="shared" si="718"/>
        <v>792</v>
      </c>
      <c r="AT797">
        <f t="shared" ca="1" si="714"/>
        <v>0</v>
      </c>
      <c r="AU797">
        <f t="shared" ca="1" si="715"/>
        <v>0</v>
      </c>
      <c r="AV797">
        <f t="shared" ca="1" si="716"/>
        <v>0</v>
      </c>
      <c r="AW797">
        <f t="shared" ca="1" si="717"/>
        <v>0</v>
      </c>
      <c r="BC797">
        <f t="shared" si="709"/>
        <v>559</v>
      </c>
      <c r="BD797">
        <f t="shared" si="710"/>
        <v>561</v>
      </c>
      <c r="BE797">
        <f t="shared" si="711"/>
        <v>562</v>
      </c>
      <c r="BF797">
        <f t="shared" si="712"/>
        <v>560</v>
      </c>
    </row>
    <row r="798" spans="1:58" x14ac:dyDescent="0.25">
      <c r="A798" t="str">
        <f t="shared" ref="A798:A861" si="721">B798&amp;C798</f>
        <v>20424</v>
      </c>
      <c r="B798">
        <f t="shared" ref="B798:B861" si="722">ROUNDDOWN((D798+2)/12,0)+1976</f>
        <v>2042</v>
      </c>
      <c r="C798">
        <f t="shared" ref="C798:C861" si="723">MOD(D798+2,12)+1</f>
        <v>4</v>
      </c>
      <c r="D798">
        <f t="shared" ref="D798:D861" si="724">D797+1</f>
        <v>793</v>
      </c>
      <c r="AN798" s="106" t="str">
        <f t="shared" ca="1" si="719"/>
        <v/>
      </c>
      <c r="AP798" s="106" t="str">
        <f t="shared" ca="1" si="720"/>
        <v/>
      </c>
      <c r="AR798" t="str">
        <f t="shared" si="713"/>
        <v>20424</v>
      </c>
      <c r="AS798">
        <f t="shared" si="718"/>
        <v>793</v>
      </c>
      <c r="AT798">
        <f t="shared" ca="1" si="714"/>
        <v>0</v>
      </c>
      <c r="AU798">
        <f t="shared" ca="1" si="715"/>
        <v>0</v>
      </c>
      <c r="AV798">
        <f t="shared" ca="1" si="716"/>
        <v>0</v>
      </c>
      <c r="AW798">
        <f t="shared" ca="1" si="717"/>
        <v>0</v>
      </c>
      <c r="BC798">
        <f t="shared" si="709"/>
        <v>559</v>
      </c>
      <c r="BD798">
        <f t="shared" si="710"/>
        <v>561</v>
      </c>
      <c r="BE798">
        <f t="shared" si="711"/>
        <v>562</v>
      </c>
      <c r="BF798">
        <f t="shared" si="712"/>
        <v>560</v>
      </c>
    </row>
    <row r="799" spans="1:58" x14ac:dyDescent="0.25">
      <c r="A799" t="str">
        <f t="shared" si="721"/>
        <v>20425</v>
      </c>
      <c r="B799">
        <f t="shared" si="722"/>
        <v>2042</v>
      </c>
      <c r="C799">
        <f t="shared" si="723"/>
        <v>5</v>
      </c>
      <c r="D799">
        <f t="shared" si="724"/>
        <v>794</v>
      </c>
      <c r="AN799" s="106" t="str">
        <f t="shared" ca="1" si="719"/>
        <v/>
      </c>
      <c r="AP799" s="106" t="str">
        <f t="shared" ca="1" si="720"/>
        <v/>
      </c>
      <c r="AR799" t="str">
        <f t="shared" si="713"/>
        <v>20425</v>
      </c>
      <c r="AS799">
        <f t="shared" si="718"/>
        <v>794</v>
      </c>
      <c r="AT799">
        <f t="shared" ca="1" si="714"/>
        <v>0</v>
      </c>
      <c r="AU799">
        <f t="shared" ca="1" si="715"/>
        <v>0</v>
      </c>
      <c r="AV799">
        <f t="shared" ca="1" si="716"/>
        <v>0</v>
      </c>
      <c r="AW799">
        <f t="shared" ca="1" si="717"/>
        <v>0</v>
      </c>
      <c r="BC799">
        <f t="shared" si="709"/>
        <v>559</v>
      </c>
      <c r="BD799">
        <f t="shared" si="710"/>
        <v>561</v>
      </c>
      <c r="BE799">
        <f t="shared" si="711"/>
        <v>562</v>
      </c>
      <c r="BF799">
        <f t="shared" si="712"/>
        <v>560</v>
      </c>
    </row>
    <row r="800" spans="1:58" x14ac:dyDescent="0.25">
      <c r="A800" t="str">
        <f t="shared" si="721"/>
        <v>20426</v>
      </c>
      <c r="B800">
        <f t="shared" si="722"/>
        <v>2042</v>
      </c>
      <c r="C800">
        <f t="shared" si="723"/>
        <v>6</v>
      </c>
      <c r="D800">
        <f t="shared" si="724"/>
        <v>795</v>
      </c>
      <c r="AN800" s="106" t="str">
        <f t="shared" ca="1" si="719"/>
        <v/>
      </c>
      <c r="AP800" s="106" t="str">
        <f t="shared" ca="1" si="720"/>
        <v/>
      </c>
      <c r="AR800" t="str">
        <f t="shared" si="713"/>
        <v>20426</v>
      </c>
      <c r="AS800">
        <f t="shared" si="718"/>
        <v>795</v>
      </c>
      <c r="AT800">
        <f t="shared" ca="1" si="714"/>
        <v>0</v>
      </c>
      <c r="AU800">
        <f t="shared" ca="1" si="715"/>
        <v>0</v>
      </c>
      <c r="AV800">
        <f t="shared" ca="1" si="716"/>
        <v>0</v>
      </c>
      <c r="AW800">
        <f t="shared" ca="1" si="717"/>
        <v>0</v>
      </c>
      <c r="BC800">
        <f t="shared" si="709"/>
        <v>559</v>
      </c>
      <c r="BD800">
        <f t="shared" si="710"/>
        <v>561</v>
      </c>
      <c r="BE800">
        <f t="shared" si="711"/>
        <v>562</v>
      </c>
      <c r="BF800">
        <f t="shared" si="712"/>
        <v>560</v>
      </c>
    </row>
    <row r="801" spans="1:58" x14ac:dyDescent="0.25">
      <c r="A801" t="str">
        <f t="shared" si="721"/>
        <v>20427</v>
      </c>
      <c r="B801">
        <f t="shared" si="722"/>
        <v>2042</v>
      </c>
      <c r="C801">
        <f t="shared" si="723"/>
        <v>7</v>
      </c>
      <c r="D801">
        <f t="shared" si="724"/>
        <v>796</v>
      </c>
      <c r="AN801" s="106" t="str">
        <f t="shared" ca="1" si="719"/>
        <v/>
      </c>
      <c r="AP801" s="106" t="str">
        <f t="shared" ca="1" si="720"/>
        <v/>
      </c>
      <c r="AR801" t="str">
        <f t="shared" si="713"/>
        <v>20427</v>
      </c>
      <c r="AS801">
        <f t="shared" si="718"/>
        <v>796</v>
      </c>
      <c r="AT801">
        <f t="shared" ca="1" si="714"/>
        <v>0</v>
      </c>
      <c r="AU801">
        <f t="shared" ca="1" si="715"/>
        <v>0</v>
      </c>
      <c r="AV801">
        <f t="shared" ca="1" si="716"/>
        <v>0</v>
      </c>
      <c r="AW801">
        <f t="shared" ca="1" si="717"/>
        <v>0</v>
      </c>
      <c r="BC801">
        <f t="shared" si="709"/>
        <v>559</v>
      </c>
      <c r="BD801">
        <f t="shared" si="710"/>
        <v>561</v>
      </c>
      <c r="BE801">
        <f t="shared" si="711"/>
        <v>562</v>
      </c>
      <c r="BF801">
        <f t="shared" si="712"/>
        <v>560</v>
      </c>
    </row>
    <row r="802" spans="1:58" x14ac:dyDescent="0.25">
      <c r="A802" t="str">
        <f t="shared" si="721"/>
        <v>20428</v>
      </c>
      <c r="B802">
        <f t="shared" si="722"/>
        <v>2042</v>
      </c>
      <c r="C802">
        <f t="shared" si="723"/>
        <v>8</v>
      </c>
      <c r="D802">
        <f t="shared" si="724"/>
        <v>797</v>
      </c>
      <c r="AN802" s="106" t="str">
        <f t="shared" ca="1" si="719"/>
        <v/>
      </c>
      <c r="AP802" s="106" t="str">
        <f t="shared" ca="1" si="720"/>
        <v/>
      </c>
      <c r="AR802" t="str">
        <f t="shared" si="713"/>
        <v>20428</v>
      </c>
      <c r="AS802">
        <f t="shared" si="718"/>
        <v>797</v>
      </c>
      <c r="AT802">
        <f t="shared" ca="1" si="714"/>
        <v>0</v>
      </c>
      <c r="AU802">
        <f t="shared" ca="1" si="715"/>
        <v>0</v>
      </c>
      <c r="AV802">
        <f t="shared" ca="1" si="716"/>
        <v>0</v>
      </c>
      <c r="AW802">
        <f t="shared" ca="1" si="717"/>
        <v>0</v>
      </c>
      <c r="BC802">
        <f t="shared" si="709"/>
        <v>559</v>
      </c>
      <c r="BD802">
        <f t="shared" si="710"/>
        <v>561</v>
      </c>
      <c r="BE802">
        <f t="shared" si="711"/>
        <v>562</v>
      </c>
      <c r="BF802">
        <f t="shared" si="712"/>
        <v>560</v>
      </c>
    </row>
    <row r="803" spans="1:58" x14ac:dyDescent="0.25">
      <c r="A803" t="str">
        <f t="shared" si="721"/>
        <v>20429</v>
      </c>
      <c r="B803">
        <f t="shared" si="722"/>
        <v>2042</v>
      </c>
      <c r="C803">
        <f t="shared" si="723"/>
        <v>9</v>
      </c>
      <c r="D803">
        <f t="shared" si="724"/>
        <v>798</v>
      </c>
      <c r="AN803" s="106" t="str">
        <f t="shared" ca="1" si="719"/>
        <v/>
      </c>
      <c r="AP803" s="106" t="str">
        <f t="shared" ca="1" si="720"/>
        <v/>
      </c>
      <c r="AR803" t="str">
        <f t="shared" si="713"/>
        <v>20429</v>
      </c>
      <c r="AS803">
        <f t="shared" si="718"/>
        <v>798</v>
      </c>
      <c r="AT803">
        <f t="shared" ca="1" si="714"/>
        <v>0</v>
      </c>
      <c r="AU803">
        <f t="shared" ca="1" si="715"/>
        <v>0</v>
      </c>
      <c r="AV803">
        <f t="shared" ca="1" si="716"/>
        <v>0</v>
      </c>
      <c r="AW803">
        <f t="shared" ca="1" si="717"/>
        <v>0</v>
      </c>
      <c r="BC803">
        <f t="shared" si="709"/>
        <v>559</v>
      </c>
      <c r="BD803">
        <f t="shared" si="710"/>
        <v>561</v>
      </c>
      <c r="BE803">
        <f t="shared" si="711"/>
        <v>562</v>
      </c>
      <c r="BF803">
        <f t="shared" si="712"/>
        <v>560</v>
      </c>
    </row>
    <row r="804" spans="1:58" x14ac:dyDescent="0.25">
      <c r="A804" t="str">
        <f t="shared" si="721"/>
        <v>204210</v>
      </c>
      <c r="B804">
        <f t="shared" si="722"/>
        <v>2042</v>
      </c>
      <c r="C804">
        <f t="shared" si="723"/>
        <v>10</v>
      </c>
      <c r="D804">
        <f t="shared" si="724"/>
        <v>799</v>
      </c>
      <c r="AN804" s="106" t="str">
        <f t="shared" ca="1" si="719"/>
        <v/>
      </c>
      <c r="AP804" s="106" t="str">
        <f t="shared" ca="1" si="720"/>
        <v/>
      </c>
      <c r="AR804" t="str">
        <f t="shared" si="713"/>
        <v>204210</v>
      </c>
      <c r="AS804">
        <f t="shared" si="718"/>
        <v>799</v>
      </c>
      <c r="AT804">
        <f t="shared" ca="1" si="714"/>
        <v>0</v>
      </c>
      <c r="AU804">
        <f t="shared" ca="1" si="715"/>
        <v>0</v>
      </c>
      <c r="AV804">
        <f t="shared" ca="1" si="716"/>
        <v>0</v>
      </c>
      <c r="AW804">
        <f t="shared" ca="1" si="717"/>
        <v>0</v>
      </c>
      <c r="BC804">
        <f t="shared" si="709"/>
        <v>559</v>
      </c>
      <c r="BD804">
        <f t="shared" si="710"/>
        <v>561</v>
      </c>
      <c r="BE804">
        <f t="shared" si="711"/>
        <v>562</v>
      </c>
      <c r="BF804">
        <f t="shared" si="712"/>
        <v>560</v>
      </c>
    </row>
    <row r="805" spans="1:58" x14ac:dyDescent="0.25">
      <c r="A805" t="str">
        <f t="shared" si="721"/>
        <v>204211</v>
      </c>
      <c r="B805">
        <f t="shared" si="722"/>
        <v>2042</v>
      </c>
      <c r="C805">
        <f t="shared" si="723"/>
        <v>11</v>
      </c>
      <c r="D805">
        <f t="shared" si="724"/>
        <v>800</v>
      </c>
      <c r="AN805" s="106" t="str">
        <f t="shared" ca="1" si="719"/>
        <v/>
      </c>
      <c r="AP805" s="106" t="str">
        <f t="shared" ca="1" si="720"/>
        <v/>
      </c>
      <c r="AR805" t="str">
        <f t="shared" si="713"/>
        <v>204211</v>
      </c>
      <c r="AS805">
        <f t="shared" si="718"/>
        <v>800</v>
      </c>
      <c r="AT805">
        <f t="shared" ca="1" si="714"/>
        <v>0</v>
      </c>
      <c r="AU805">
        <f t="shared" ca="1" si="715"/>
        <v>0</v>
      </c>
      <c r="AV805">
        <f t="shared" ca="1" si="716"/>
        <v>0</v>
      </c>
      <c r="AW805">
        <f t="shared" ca="1" si="717"/>
        <v>0</v>
      </c>
      <c r="BC805">
        <f t="shared" si="709"/>
        <v>559</v>
      </c>
      <c r="BD805">
        <f t="shared" si="710"/>
        <v>561</v>
      </c>
      <c r="BE805">
        <f t="shared" si="711"/>
        <v>562</v>
      </c>
      <c r="BF805">
        <f t="shared" si="712"/>
        <v>560</v>
      </c>
    </row>
    <row r="806" spans="1:58" x14ac:dyDescent="0.25">
      <c r="A806" t="str">
        <f t="shared" si="721"/>
        <v>204212</v>
      </c>
      <c r="B806">
        <f t="shared" si="722"/>
        <v>2042</v>
      </c>
      <c r="C806">
        <f t="shared" si="723"/>
        <v>12</v>
      </c>
      <c r="D806">
        <f t="shared" si="724"/>
        <v>801</v>
      </c>
      <c r="AN806" s="106" t="str">
        <f t="shared" ca="1" si="719"/>
        <v/>
      </c>
      <c r="AP806" s="106" t="str">
        <f t="shared" ca="1" si="720"/>
        <v/>
      </c>
      <c r="AR806" t="str">
        <f t="shared" si="713"/>
        <v>204212</v>
      </c>
      <c r="AS806">
        <f t="shared" si="718"/>
        <v>801</v>
      </c>
      <c r="AT806">
        <f t="shared" ca="1" si="714"/>
        <v>0</v>
      </c>
      <c r="AU806">
        <f t="shared" ca="1" si="715"/>
        <v>0</v>
      </c>
      <c r="AV806">
        <f t="shared" ca="1" si="716"/>
        <v>0</v>
      </c>
      <c r="AW806">
        <f t="shared" ca="1" si="717"/>
        <v>0</v>
      </c>
      <c r="BC806">
        <f t="shared" si="709"/>
        <v>559</v>
      </c>
      <c r="BD806">
        <f t="shared" si="710"/>
        <v>561</v>
      </c>
      <c r="BE806">
        <f t="shared" si="711"/>
        <v>562</v>
      </c>
      <c r="BF806">
        <f t="shared" si="712"/>
        <v>560</v>
      </c>
    </row>
    <row r="807" spans="1:58" x14ac:dyDescent="0.25">
      <c r="A807" t="str">
        <f t="shared" si="721"/>
        <v>20431</v>
      </c>
      <c r="B807">
        <f t="shared" si="722"/>
        <v>2043</v>
      </c>
      <c r="C807">
        <f t="shared" si="723"/>
        <v>1</v>
      </c>
      <c r="D807">
        <f t="shared" si="724"/>
        <v>802</v>
      </c>
      <c r="AN807" s="106" t="str">
        <f t="shared" ca="1" si="719"/>
        <v/>
      </c>
      <c r="AP807" s="106" t="str">
        <f t="shared" ca="1" si="720"/>
        <v/>
      </c>
      <c r="AR807" t="str">
        <f t="shared" si="713"/>
        <v>20431</v>
      </c>
      <c r="AS807">
        <f t="shared" si="718"/>
        <v>802</v>
      </c>
      <c r="AT807">
        <f t="shared" ca="1" si="714"/>
        <v>0</v>
      </c>
      <c r="AU807">
        <f t="shared" ca="1" si="715"/>
        <v>0</v>
      </c>
      <c r="AV807">
        <f t="shared" ca="1" si="716"/>
        <v>0</v>
      </c>
      <c r="AW807">
        <f t="shared" ca="1" si="717"/>
        <v>0</v>
      </c>
      <c r="BC807">
        <f t="shared" si="709"/>
        <v>559</v>
      </c>
      <c r="BD807">
        <f t="shared" si="710"/>
        <v>561</v>
      </c>
      <c r="BE807">
        <f t="shared" si="711"/>
        <v>562</v>
      </c>
      <c r="BF807">
        <f t="shared" si="712"/>
        <v>560</v>
      </c>
    </row>
    <row r="808" spans="1:58" x14ac:dyDescent="0.25">
      <c r="A808" t="str">
        <f t="shared" si="721"/>
        <v>20432</v>
      </c>
      <c r="B808">
        <f t="shared" si="722"/>
        <v>2043</v>
      </c>
      <c r="C808">
        <f t="shared" si="723"/>
        <v>2</v>
      </c>
      <c r="D808">
        <f t="shared" si="724"/>
        <v>803</v>
      </c>
      <c r="AN808" s="106" t="str">
        <f t="shared" ca="1" si="719"/>
        <v/>
      </c>
      <c r="AP808" s="106" t="str">
        <f t="shared" ca="1" si="720"/>
        <v/>
      </c>
      <c r="AR808" t="str">
        <f t="shared" si="713"/>
        <v>20432</v>
      </c>
      <c r="AS808">
        <f t="shared" si="718"/>
        <v>803</v>
      </c>
      <c r="AT808">
        <f t="shared" ca="1" si="714"/>
        <v>0</v>
      </c>
      <c r="AU808">
        <f t="shared" ca="1" si="715"/>
        <v>0</v>
      </c>
      <c r="AV808">
        <f t="shared" ca="1" si="716"/>
        <v>0</v>
      </c>
      <c r="AW808">
        <f t="shared" ca="1" si="717"/>
        <v>0</v>
      </c>
      <c r="BC808">
        <f t="shared" si="709"/>
        <v>559</v>
      </c>
      <c r="BD808">
        <f t="shared" si="710"/>
        <v>561</v>
      </c>
      <c r="BE808">
        <f t="shared" si="711"/>
        <v>562</v>
      </c>
      <c r="BF808">
        <f t="shared" si="712"/>
        <v>560</v>
      </c>
    </row>
    <row r="809" spans="1:58" x14ac:dyDescent="0.25">
      <c r="A809" t="str">
        <f t="shared" si="721"/>
        <v>20433</v>
      </c>
      <c r="B809">
        <f t="shared" si="722"/>
        <v>2043</v>
      </c>
      <c r="C809">
        <f t="shared" si="723"/>
        <v>3</v>
      </c>
      <c r="D809">
        <f t="shared" si="724"/>
        <v>804</v>
      </c>
      <c r="AN809" s="106" t="str">
        <f t="shared" ca="1" si="719"/>
        <v/>
      </c>
      <c r="AP809" s="106" t="str">
        <f t="shared" ca="1" si="720"/>
        <v/>
      </c>
      <c r="AR809" t="str">
        <f t="shared" si="713"/>
        <v>20433</v>
      </c>
      <c r="AS809">
        <f t="shared" si="718"/>
        <v>804</v>
      </c>
      <c r="AT809">
        <f t="shared" ca="1" si="714"/>
        <v>0</v>
      </c>
      <c r="AU809">
        <f t="shared" ca="1" si="715"/>
        <v>0</v>
      </c>
      <c r="AV809">
        <f t="shared" ca="1" si="716"/>
        <v>0</v>
      </c>
      <c r="AW809">
        <f t="shared" ca="1" si="717"/>
        <v>0</v>
      </c>
      <c r="BC809">
        <f t="shared" si="709"/>
        <v>559</v>
      </c>
      <c r="BD809">
        <f t="shared" si="710"/>
        <v>561</v>
      </c>
      <c r="BE809">
        <f t="shared" si="711"/>
        <v>562</v>
      </c>
      <c r="BF809">
        <f t="shared" si="712"/>
        <v>560</v>
      </c>
    </row>
    <row r="810" spans="1:58" x14ac:dyDescent="0.25">
      <c r="A810" t="str">
        <f t="shared" si="721"/>
        <v>20434</v>
      </c>
      <c r="B810">
        <f t="shared" si="722"/>
        <v>2043</v>
      </c>
      <c r="C810">
        <f t="shared" si="723"/>
        <v>4</v>
      </c>
      <c r="D810">
        <f t="shared" si="724"/>
        <v>805</v>
      </c>
      <c r="AN810" s="106" t="str">
        <f t="shared" ca="1" si="719"/>
        <v/>
      </c>
      <c r="AP810" s="106" t="str">
        <f t="shared" ca="1" si="720"/>
        <v/>
      </c>
      <c r="AR810" t="str">
        <f t="shared" si="713"/>
        <v>20434</v>
      </c>
      <c r="AS810">
        <f t="shared" si="718"/>
        <v>805</v>
      </c>
      <c r="AT810">
        <f t="shared" ca="1" si="714"/>
        <v>0</v>
      </c>
      <c r="AU810">
        <f t="shared" ca="1" si="715"/>
        <v>0</v>
      </c>
      <c r="AV810">
        <f t="shared" ca="1" si="716"/>
        <v>0</v>
      </c>
      <c r="AW810">
        <f t="shared" ca="1" si="717"/>
        <v>0</v>
      </c>
      <c r="BC810">
        <f t="shared" si="709"/>
        <v>559</v>
      </c>
      <c r="BD810">
        <f t="shared" si="710"/>
        <v>561</v>
      </c>
      <c r="BE810">
        <f t="shared" si="711"/>
        <v>562</v>
      </c>
      <c r="BF810">
        <f t="shared" si="712"/>
        <v>560</v>
      </c>
    </row>
    <row r="811" spans="1:58" x14ac:dyDescent="0.25">
      <c r="A811" t="str">
        <f t="shared" si="721"/>
        <v>20435</v>
      </c>
      <c r="B811">
        <f t="shared" si="722"/>
        <v>2043</v>
      </c>
      <c r="C811">
        <f t="shared" si="723"/>
        <v>5</v>
      </c>
      <c r="D811">
        <f t="shared" si="724"/>
        <v>806</v>
      </c>
      <c r="AN811" s="106" t="str">
        <f t="shared" ca="1" si="719"/>
        <v/>
      </c>
      <c r="AP811" s="106" t="str">
        <f t="shared" ca="1" si="720"/>
        <v/>
      </c>
      <c r="AR811" t="str">
        <f t="shared" si="713"/>
        <v>20435</v>
      </c>
      <c r="AS811">
        <f t="shared" si="718"/>
        <v>806</v>
      </c>
      <c r="AT811">
        <f t="shared" ca="1" si="714"/>
        <v>0</v>
      </c>
      <c r="AU811">
        <f t="shared" ca="1" si="715"/>
        <v>0</v>
      </c>
      <c r="AV811">
        <f t="shared" ca="1" si="716"/>
        <v>0</v>
      </c>
      <c r="AW811">
        <f t="shared" ca="1" si="717"/>
        <v>0</v>
      </c>
      <c r="BC811">
        <f t="shared" si="709"/>
        <v>559</v>
      </c>
      <c r="BD811">
        <f t="shared" si="710"/>
        <v>561</v>
      </c>
      <c r="BE811">
        <f t="shared" si="711"/>
        <v>562</v>
      </c>
      <c r="BF811">
        <f t="shared" si="712"/>
        <v>560</v>
      </c>
    </row>
    <row r="812" spans="1:58" x14ac:dyDescent="0.25">
      <c r="A812" t="str">
        <f t="shared" si="721"/>
        <v>20436</v>
      </c>
      <c r="B812">
        <f t="shared" si="722"/>
        <v>2043</v>
      </c>
      <c r="C812">
        <f t="shared" si="723"/>
        <v>6</v>
      </c>
      <c r="D812">
        <f t="shared" si="724"/>
        <v>807</v>
      </c>
      <c r="AN812" s="106" t="str">
        <f t="shared" ca="1" si="719"/>
        <v/>
      </c>
      <c r="AP812" s="106" t="str">
        <f t="shared" ca="1" si="720"/>
        <v/>
      </c>
      <c r="AR812" t="str">
        <f t="shared" si="713"/>
        <v>20436</v>
      </c>
      <c r="AS812">
        <f t="shared" si="718"/>
        <v>807</v>
      </c>
      <c r="AT812">
        <f t="shared" ca="1" si="714"/>
        <v>0</v>
      </c>
      <c r="AU812">
        <f t="shared" ca="1" si="715"/>
        <v>0</v>
      </c>
      <c r="AV812">
        <f t="shared" ca="1" si="716"/>
        <v>0</v>
      </c>
      <c r="AW812">
        <f t="shared" ca="1" si="717"/>
        <v>0</v>
      </c>
      <c r="BC812">
        <f t="shared" si="709"/>
        <v>559</v>
      </c>
      <c r="BD812">
        <f t="shared" si="710"/>
        <v>561</v>
      </c>
      <c r="BE812">
        <f t="shared" si="711"/>
        <v>562</v>
      </c>
      <c r="BF812">
        <f t="shared" si="712"/>
        <v>560</v>
      </c>
    </row>
    <row r="813" spans="1:58" x14ac:dyDescent="0.25">
      <c r="A813" t="str">
        <f t="shared" si="721"/>
        <v>20437</v>
      </c>
      <c r="B813">
        <f t="shared" si="722"/>
        <v>2043</v>
      </c>
      <c r="C813">
        <f t="shared" si="723"/>
        <v>7</v>
      </c>
      <c r="D813">
        <f t="shared" si="724"/>
        <v>808</v>
      </c>
      <c r="AN813" s="106" t="str">
        <f t="shared" ca="1" si="719"/>
        <v/>
      </c>
      <c r="AP813" s="106" t="str">
        <f t="shared" ca="1" si="720"/>
        <v/>
      </c>
      <c r="AR813" t="str">
        <f t="shared" si="713"/>
        <v>20437</v>
      </c>
      <c r="AS813">
        <f t="shared" si="718"/>
        <v>808</v>
      </c>
      <c r="AT813">
        <f t="shared" ca="1" si="714"/>
        <v>0</v>
      </c>
      <c r="AU813">
        <f t="shared" ca="1" si="715"/>
        <v>0</v>
      </c>
      <c r="AV813">
        <f t="shared" ca="1" si="716"/>
        <v>0</v>
      </c>
      <c r="AW813">
        <f t="shared" ca="1" si="717"/>
        <v>0</v>
      </c>
      <c r="BC813">
        <f t="shared" si="709"/>
        <v>559</v>
      </c>
      <c r="BD813">
        <f t="shared" si="710"/>
        <v>561</v>
      </c>
      <c r="BE813">
        <f t="shared" si="711"/>
        <v>562</v>
      </c>
      <c r="BF813">
        <f t="shared" si="712"/>
        <v>560</v>
      </c>
    </row>
    <row r="814" spans="1:58" x14ac:dyDescent="0.25">
      <c r="A814" t="str">
        <f t="shared" si="721"/>
        <v>20438</v>
      </c>
      <c r="B814">
        <f t="shared" si="722"/>
        <v>2043</v>
      </c>
      <c r="C814">
        <f t="shared" si="723"/>
        <v>8</v>
      </c>
      <c r="D814">
        <f t="shared" si="724"/>
        <v>809</v>
      </c>
      <c r="AN814" s="106" t="str">
        <f t="shared" ca="1" si="719"/>
        <v/>
      </c>
      <c r="AP814" s="106" t="str">
        <f t="shared" ca="1" si="720"/>
        <v/>
      </c>
      <c r="AR814" t="str">
        <f t="shared" si="713"/>
        <v>20438</v>
      </c>
      <c r="AS814">
        <f t="shared" si="718"/>
        <v>809</v>
      </c>
      <c r="AT814">
        <f t="shared" ca="1" si="714"/>
        <v>0</v>
      </c>
      <c r="AU814">
        <f t="shared" ca="1" si="715"/>
        <v>0</v>
      </c>
      <c r="AV814">
        <f t="shared" ca="1" si="716"/>
        <v>0</v>
      </c>
      <c r="AW814">
        <f t="shared" ca="1" si="717"/>
        <v>0</v>
      </c>
      <c r="BC814">
        <f t="shared" si="709"/>
        <v>559</v>
      </c>
      <c r="BD814">
        <f t="shared" si="710"/>
        <v>561</v>
      </c>
      <c r="BE814">
        <f t="shared" si="711"/>
        <v>562</v>
      </c>
      <c r="BF814">
        <f t="shared" si="712"/>
        <v>560</v>
      </c>
    </row>
    <row r="815" spans="1:58" x14ac:dyDescent="0.25">
      <c r="A815" t="str">
        <f t="shared" si="721"/>
        <v>20439</v>
      </c>
      <c r="B815">
        <f t="shared" si="722"/>
        <v>2043</v>
      </c>
      <c r="C815">
        <f t="shared" si="723"/>
        <v>9</v>
      </c>
      <c r="D815">
        <f t="shared" si="724"/>
        <v>810</v>
      </c>
      <c r="AN815" s="106" t="str">
        <f t="shared" ca="1" si="719"/>
        <v/>
      </c>
      <c r="AP815" s="106" t="str">
        <f t="shared" ca="1" si="720"/>
        <v/>
      </c>
      <c r="AR815" t="str">
        <f t="shared" si="713"/>
        <v>20439</v>
      </c>
      <c r="AS815">
        <f t="shared" si="718"/>
        <v>810</v>
      </c>
      <c r="AT815">
        <f t="shared" ca="1" si="714"/>
        <v>0</v>
      </c>
      <c r="AU815">
        <f t="shared" ca="1" si="715"/>
        <v>0</v>
      </c>
      <c r="AV815">
        <f t="shared" ca="1" si="716"/>
        <v>0</v>
      </c>
      <c r="AW815">
        <f t="shared" ca="1" si="717"/>
        <v>0</v>
      </c>
      <c r="BC815">
        <f t="shared" ref="BC815:BC878" si="725">IF(E815&gt;0,ROW(E815),BC814)</f>
        <v>559</v>
      </c>
      <c r="BD815">
        <f t="shared" ref="BD815:BD878" si="726">IF(F815&gt;0,ROW(F815),BD814)</f>
        <v>561</v>
      </c>
      <c r="BE815">
        <f t="shared" ref="BE815:BE878" si="727">IF(G815&gt;0,ROW(G815),BE814)</f>
        <v>562</v>
      </c>
      <c r="BF815">
        <f t="shared" si="712"/>
        <v>560</v>
      </c>
    </row>
    <row r="816" spans="1:58" x14ac:dyDescent="0.25">
      <c r="A816" t="str">
        <f t="shared" si="721"/>
        <v>204310</v>
      </c>
      <c r="B816">
        <f t="shared" si="722"/>
        <v>2043</v>
      </c>
      <c r="C816">
        <f t="shared" si="723"/>
        <v>10</v>
      </c>
      <c r="D816">
        <f t="shared" si="724"/>
        <v>811</v>
      </c>
      <c r="AN816" s="106" t="str">
        <f t="shared" ca="1" si="719"/>
        <v/>
      </c>
      <c r="AP816" s="106" t="str">
        <f t="shared" ca="1" si="720"/>
        <v/>
      </c>
      <c r="AR816" t="str">
        <f t="shared" si="713"/>
        <v>204310</v>
      </c>
      <c r="AS816">
        <f t="shared" si="718"/>
        <v>811</v>
      </c>
      <c r="AT816">
        <f t="shared" ca="1" si="714"/>
        <v>0</v>
      </c>
      <c r="AU816">
        <f t="shared" ca="1" si="715"/>
        <v>0</v>
      </c>
      <c r="AV816">
        <f t="shared" ca="1" si="716"/>
        <v>0</v>
      </c>
      <c r="AW816">
        <f t="shared" ca="1" si="717"/>
        <v>0</v>
      </c>
      <c r="BC816">
        <f t="shared" si="725"/>
        <v>559</v>
      </c>
      <c r="BD816">
        <f t="shared" si="726"/>
        <v>561</v>
      </c>
      <c r="BE816">
        <f t="shared" si="727"/>
        <v>562</v>
      </c>
      <c r="BF816">
        <f t="shared" ref="BF816:BF879" si="728">IF(H816&gt;0,ROW(H816),BF815)</f>
        <v>560</v>
      </c>
    </row>
    <row r="817" spans="1:58" x14ac:dyDescent="0.25">
      <c r="A817" t="str">
        <f t="shared" si="721"/>
        <v>204311</v>
      </c>
      <c r="B817">
        <f t="shared" si="722"/>
        <v>2043</v>
      </c>
      <c r="C817">
        <f t="shared" si="723"/>
        <v>11</v>
      </c>
      <c r="D817">
        <f t="shared" si="724"/>
        <v>812</v>
      </c>
      <c r="AN817" s="106" t="str">
        <f t="shared" ca="1" si="719"/>
        <v/>
      </c>
      <c r="AP817" s="106" t="str">
        <f t="shared" ca="1" si="720"/>
        <v/>
      </c>
      <c r="AR817" t="str">
        <f t="shared" si="713"/>
        <v>204311</v>
      </c>
      <c r="AS817">
        <f t="shared" si="718"/>
        <v>812</v>
      </c>
      <c r="AT817">
        <f t="shared" ca="1" si="714"/>
        <v>0</v>
      </c>
      <c r="AU817">
        <f t="shared" ca="1" si="715"/>
        <v>0</v>
      </c>
      <c r="AV817">
        <f t="shared" ca="1" si="716"/>
        <v>0</v>
      </c>
      <c r="AW817">
        <f t="shared" ca="1" si="717"/>
        <v>0</v>
      </c>
      <c r="BC817">
        <f t="shared" si="725"/>
        <v>559</v>
      </c>
      <c r="BD817">
        <f t="shared" si="726"/>
        <v>561</v>
      </c>
      <c r="BE817">
        <f t="shared" si="727"/>
        <v>562</v>
      </c>
      <c r="BF817">
        <f t="shared" si="728"/>
        <v>560</v>
      </c>
    </row>
    <row r="818" spans="1:58" x14ac:dyDescent="0.25">
      <c r="A818" t="str">
        <f t="shared" si="721"/>
        <v>204312</v>
      </c>
      <c r="B818">
        <f t="shared" si="722"/>
        <v>2043</v>
      </c>
      <c r="C818">
        <f t="shared" si="723"/>
        <v>12</v>
      </c>
      <c r="D818">
        <f t="shared" si="724"/>
        <v>813</v>
      </c>
      <c r="AN818" s="106" t="str">
        <f t="shared" ca="1" si="719"/>
        <v/>
      </c>
      <c r="AP818" s="106" t="str">
        <f t="shared" ca="1" si="720"/>
        <v/>
      </c>
      <c r="AR818" t="str">
        <f t="shared" si="713"/>
        <v>204312</v>
      </c>
      <c r="AS818">
        <f t="shared" si="718"/>
        <v>813</v>
      </c>
      <c r="AT818">
        <f t="shared" ca="1" si="714"/>
        <v>0</v>
      </c>
      <c r="AU818">
        <f t="shared" ca="1" si="715"/>
        <v>0</v>
      </c>
      <c r="AV818">
        <f t="shared" ca="1" si="716"/>
        <v>0</v>
      </c>
      <c r="AW818">
        <f t="shared" ca="1" si="717"/>
        <v>0</v>
      </c>
      <c r="BC818">
        <f t="shared" si="725"/>
        <v>559</v>
      </c>
      <c r="BD818">
        <f t="shared" si="726"/>
        <v>561</v>
      </c>
      <c r="BE818">
        <f t="shared" si="727"/>
        <v>562</v>
      </c>
      <c r="BF818">
        <f t="shared" si="728"/>
        <v>560</v>
      </c>
    </row>
    <row r="819" spans="1:58" x14ac:dyDescent="0.25">
      <c r="A819" t="str">
        <f t="shared" si="721"/>
        <v>20441</v>
      </c>
      <c r="B819">
        <f t="shared" si="722"/>
        <v>2044</v>
      </c>
      <c r="C819">
        <f t="shared" si="723"/>
        <v>1</v>
      </c>
      <c r="D819">
        <f t="shared" si="724"/>
        <v>814</v>
      </c>
      <c r="AN819" s="106" t="str">
        <f t="shared" ca="1" si="719"/>
        <v/>
      </c>
      <c r="AP819" s="106" t="str">
        <f t="shared" ca="1" si="720"/>
        <v/>
      </c>
      <c r="AR819" t="str">
        <f t="shared" si="713"/>
        <v>20441</v>
      </c>
      <c r="AS819">
        <f t="shared" si="718"/>
        <v>814</v>
      </c>
      <c r="AT819">
        <f t="shared" ca="1" si="714"/>
        <v>0</v>
      </c>
      <c r="AU819">
        <f t="shared" ca="1" si="715"/>
        <v>0</v>
      </c>
      <c r="AV819">
        <f t="shared" ca="1" si="716"/>
        <v>0</v>
      </c>
      <c r="AW819">
        <f t="shared" ca="1" si="717"/>
        <v>0</v>
      </c>
      <c r="BC819">
        <f t="shared" si="725"/>
        <v>559</v>
      </c>
      <c r="BD819">
        <f t="shared" si="726"/>
        <v>561</v>
      </c>
      <c r="BE819">
        <f t="shared" si="727"/>
        <v>562</v>
      </c>
      <c r="BF819">
        <f t="shared" si="728"/>
        <v>560</v>
      </c>
    </row>
    <row r="820" spans="1:58" x14ac:dyDescent="0.25">
      <c r="A820" t="str">
        <f t="shared" si="721"/>
        <v>20442</v>
      </c>
      <c r="B820">
        <f t="shared" si="722"/>
        <v>2044</v>
      </c>
      <c r="C820">
        <f t="shared" si="723"/>
        <v>2</v>
      </c>
      <c r="D820">
        <f t="shared" si="724"/>
        <v>815</v>
      </c>
      <c r="AN820" s="106" t="str">
        <f t="shared" ca="1" si="719"/>
        <v/>
      </c>
      <c r="AP820" s="106" t="str">
        <f t="shared" ca="1" si="720"/>
        <v/>
      </c>
      <c r="AR820" t="str">
        <f t="shared" si="713"/>
        <v>20442</v>
      </c>
      <c r="AS820">
        <f t="shared" si="718"/>
        <v>815</v>
      </c>
      <c r="AT820">
        <f t="shared" ca="1" si="714"/>
        <v>0</v>
      </c>
      <c r="AU820">
        <f t="shared" ca="1" si="715"/>
        <v>0</v>
      </c>
      <c r="AV820">
        <f t="shared" ca="1" si="716"/>
        <v>0</v>
      </c>
      <c r="AW820">
        <f t="shared" ca="1" si="717"/>
        <v>0</v>
      </c>
      <c r="BC820">
        <f t="shared" si="725"/>
        <v>559</v>
      </c>
      <c r="BD820">
        <f t="shared" si="726"/>
        <v>561</v>
      </c>
      <c r="BE820">
        <f t="shared" si="727"/>
        <v>562</v>
      </c>
      <c r="BF820">
        <f t="shared" si="728"/>
        <v>560</v>
      </c>
    </row>
    <row r="821" spans="1:58" x14ac:dyDescent="0.25">
      <c r="A821" t="str">
        <f t="shared" si="721"/>
        <v>20443</v>
      </c>
      <c r="B821">
        <f t="shared" si="722"/>
        <v>2044</v>
      </c>
      <c r="C821">
        <f t="shared" si="723"/>
        <v>3</v>
      </c>
      <c r="D821">
        <f t="shared" si="724"/>
        <v>816</v>
      </c>
      <c r="AN821" s="106" t="str">
        <f t="shared" ca="1" si="719"/>
        <v/>
      </c>
      <c r="AP821" s="106" t="str">
        <f t="shared" ca="1" si="720"/>
        <v/>
      </c>
      <c r="AR821" t="str">
        <f t="shared" si="713"/>
        <v>20443</v>
      </c>
      <c r="AS821">
        <f t="shared" si="718"/>
        <v>816</v>
      </c>
      <c r="AT821">
        <f t="shared" ca="1" si="714"/>
        <v>0</v>
      </c>
      <c r="AU821">
        <f t="shared" ca="1" si="715"/>
        <v>0</v>
      </c>
      <c r="AV821">
        <f t="shared" ca="1" si="716"/>
        <v>0</v>
      </c>
      <c r="AW821">
        <f t="shared" ca="1" si="717"/>
        <v>0</v>
      </c>
      <c r="BC821">
        <f t="shared" si="725"/>
        <v>559</v>
      </c>
      <c r="BD821">
        <f t="shared" si="726"/>
        <v>561</v>
      </c>
      <c r="BE821">
        <f t="shared" si="727"/>
        <v>562</v>
      </c>
      <c r="BF821">
        <f t="shared" si="728"/>
        <v>560</v>
      </c>
    </row>
    <row r="822" spans="1:58" x14ac:dyDescent="0.25">
      <c r="A822" t="str">
        <f t="shared" si="721"/>
        <v>20444</v>
      </c>
      <c r="B822">
        <f t="shared" si="722"/>
        <v>2044</v>
      </c>
      <c r="C822">
        <f t="shared" si="723"/>
        <v>4</v>
      </c>
      <c r="D822">
        <f t="shared" si="724"/>
        <v>817</v>
      </c>
      <c r="AN822" s="106" t="str">
        <f t="shared" ca="1" si="719"/>
        <v/>
      </c>
      <c r="AP822" s="106" t="str">
        <f t="shared" ca="1" si="720"/>
        <v/>
      </c>
      <c r="AR822" t="str">
        <f t="shared" si="713"/>
        <v>20444</v>
      </c>
      <c r="AS822">
        <f t="shared" si="718"/>
        <v>817</v>
      </c>
      <c r="AT822">
        <f t="shared" ca="1" si="714"/>
        <v>0</v>
      </c>
      <c r="AU822">
        <f t="shared" ca="1" si="715"/>
        <v>0</v>
      </c>
      <c r="AV822">
        <f t="shared" ca="1" si="716"/>
        <v>0</v>
      </c>
      <c r="AW822">
        <f t="shared" ca="1" si="717"/>
        <v>0</v>
      </c>
      <c r="BC822">
        <f t="shared" si="725"/>
        <v>559</v>
      </c>
      <c r="BD822">
        <f t="shared" si="726"/>
        <v>561</v>
      </c>
      <c r="BE822">
        <f t="shared" si="727"/>
        <v>562</v>
      </c>
      <c r="BF822">
        <f t="shared" si="728"/>
        <v>560</v>
      </c>
    </row>
    <row r="823" spans="1:58" x14ac:dyDescent="0.25">
      <c r="A823" t="str">
        <f t="shared" si="721"/>
        <v>20445</v>
      </c>
      <c r="B823">
        <f t="shared" si="722"/>
        <v>2044</v>
      </c>
      <c r="C823">
        <f t="shared" si="723"/>
        <v>5</v>
      </c>
      <c r="D823">
        <f t="shared" si="724"/>
        <v>818</v>
      </c>
      <c r="AN823" s="106" t="str">
        <f t="shared" ca="1" si="719"/>
        <v/>
      </c>
      <c r="AP823" s="106" t="str">
        <f t="shared" ca="1" si="720"/>
        <v/>
      </c>
      <c r="AR823" t="str">
        <f t="shared" si="713"/>
        <v>20445</v>
      </c>
      <c r="AS823">
        <f t="shared" si="718"/>
        <v>818</v>
      </c>
      <c r="AT823">
        <f t="shared" ca="1" si="714"/>
        <v>0</v>
      </c>
      <c r="AU823">
        <f t="shared" ca="1" si="715"/>
        <v>0</v>
      </c>
      <c r="AV823">
        <f t="shared" ca="1" si="716"/>
        <v>0</v>
      </c>
      <c r="AW823">
        <f t="shared" ca="1" si="717"/>
        <v>0</v>
      </c>
      <c r="BC823">
        <f t="shared" si="725"/>
        <v>559</v>
      </c>
      <c r="BD823">
        <f t="shared" si="726"/>
        <v>561</v>
      </c>
      <c r="BE823">
        <f t="shared" si="727"/>
        <v>562</v>
      </c>
      <c r="BF823">
        <f t="shared" si="728"/>
        <v>560</v>
      </c>
    </row>
    <row r="824" spans="1:58" x14ac:dyDescent="0.25">
      <c r="A824" t="str">
        <f t="shared" si="721"/>
        <v>20446</v>
      </c>
      <c r="B824">
        <f t="shared" si="722"/>
        <v>2044</v>
      </c>
      <c r="C824">
        <f t="shared" si="723"/>
        <v>6</v>
      </c>
      <c r="D824">
        <f t="shared" si="724"/>
        <v>819</v>
      </c>
      <c r="AN824" s="106" t="str">
        <f t="shared" ca="1" si="719"/>
        <v/>
      </c>
      <c r="AP824" s="106" t="str">
        <f t="shared" ca="1" si="720"/>
        <v/>
      </c>
      <c r="AR824" t="str">
        <f t="shared" si="713"/>
        <v>20446</v>
      </c>
      <c r="AS824">
        <f t="shared" si="718"/>
        <v>819</v>
      </c>
      <c r="AT824">
        <f t="shared" ca="1" si="714"/>
        <v>0</v>
      </c>
      <c r="AU824">
        <f t="shared" ca="1" si="715"/>
        <v>0</v>
      </c>
      <c r="AV824">
        <f t="shared" ca="1" si="716"/>
        <v>0</v>
      </c>
      <c r="AW824">
        <f t="shared" ca="1" si="717"/>
        <v>0</v>
      </c>
      <c r="BC824">
        <f t="shared" si="725"/>
        <v>559</v>
      </c>
      <c r="BD824">
        <f t="shared" si="726"/>
        <v>561</v>
      </c>
      <c r="BE824">
        <f t="shared" si="727"/>
        <v>562</v>
      </c>
      <c r="BF824">
        <f t="shared" si="728"/>
        <v>560</v>
      </c>
    </row>
    <row r="825" spans="1:58" x14ac:dyDescent="0.25">
      <c r="A825" t="str">
        <f t="shared" si="721"/>
        <v>20447</v>
      </c>
      <c r="B825">
        <f t="shared" si="722"/>
        <v>2044</v>
      </c>
      <c r="C825">
        <f t="shared" si="723"/>
        <v>7</v>
      </c>
      <c r="D825">
        <f t="shared" si="724"/>
        <v>820</v>
      </c>
      <c r="AN825" s="106" t="str">
        <f t="shared" ca="1" si="719"/>
        <v/>
      </c>
      <c r="AP825" s="106" t="str">
        <f t="shared" ca="1" si="720"/>
        <v/>
      </c>
      <c r="AR825" t="str">
        <f t="shared" si="713"/>
        <v>20447</v>
      </c>
      <c r="AS825">
        <f t="shared" si="718"/>
        <v>820</v>
      </c>
      <c r="AT825">
        <f t="shared" ca="1" si="714"/>
        <v>0</v>
      </c>
      <c r="AU825">
        <f t="shared" ca="1" si="715"/>
        <v>0</v>
      </c>
      <c r="AV825">
        <f t="shared" ca="1" si="716"/>
        <v>0</v>
      </c>
      <c r="AW825">
        <f t="shared" ca="1" si="717"/>
        <v>0</v>
      </c>
      <c r="BC825">
        <f t="shared" si="725"/>
        <v>559</v>
      </c>
      <c r="BD825">
        <f t="shared" si="726"/>
        <v>561</v>
      </c>
      <c r="BE825">
        <f t="shared" si="727"/>
        <v>562</v>
      </c>
      <c r="BF825">
        <f t="shared" si="728"/>
        <v>560</v>
      </c>
    </row>
    <row r="826" spans="1:58" x14ac:dyDescent="0.25">
      <c r="A826" t="str">
        <f t="shared" si="721"/>
        <v>20448</v>
      </c>
      <c r="B826">
        <f t="shared" si="722"/>
        <v>2044</v>
      </c>
      <c r="C826">
        <f t="shared" si="723"/>
        <v>8</v>
      </c>
      <c r="D826">
        <f t="shared" si="724"/>
        <v>821</v>
      </c>
      <c r="AN826" s="106" t="str">
        <f t="shared" ca="1" si="719"/>
        <v/>
      </c>
      <c r="AP826" s="106" t="str">
        <f t="shared" ca="1" si="720"/>
        <v/>
      </c>
      <c r="AR826" t="str">
        <f t="shared" si="713"/>
        <v>20448</v>
      </c>
      <c r="AS826">
        <f t="shared" si="718"/>
        <v>821</v>
      </c>
      <c r="AT826">
        <f t="shared" ca="1" si="714"/>
        <v>0</v>
      </c>
      <c r="AU826">
        <f t="shared" ca="1" si="715"/>
        <v>0</v>
      </c>
      <c r="AV826">
        <f t="shared" ca="1" si="716"/>
        <v>0</v>
      </c>
      <c r="AW826">
        <f t="shared" ca="1" si="717"/>
        <v>0</v>
      </c>
      <c r="BC826">
        <f t="shared" si="725"/>
        <v>559</v>
      </c>
      <c r="BD826">
        <f t="shared" si="726"/>
        <v>561</v>
      </c>
      <c r="BE826">
        <f t="shared" si="727"/>
        <v>562</v>
      </c>
      <c r="BF826">
        <f t="shared" si="728"/>
        <v>560</v>
      </c>
    </row>
    <row r="827" spans="1:58" x14ac:dyDescent="0.25">
      <c r="A827" t="str">
        <f t="shared" si="721"/>
        <v>20449</v>
      </c>
      <c r="B827">
        <f t="shared" si="722"/>
        <v>2044</v>
      </c>
      <c r="C827">
        <f t="shared" si="723"/>
        <v>9</v>
      </c>
      <c r="D827">
        <f t="shared" si="724"/>
        <v>822</v>
      </c>
      <c r="AN827" s="106" t="str">
        <f t="shared" ca="1" si="719"/>
        <v/>
      </c>
      <c r="AP827" s="106" t="str">
        <f t="shared" ca="1" si="720"/>
        <v/>
      </c>
      <c r="AR827" t="str">
        <f t="shared" si="713"/>
        <v>20449</v>
      </c>
      <c r="AS827">
        <f t="shared" si="718"/>
        <v>822</v>
      </c>
      <c r="AT827">
        <f t="shared" ca="1" si="714"/>
        <v>0</v>
      </c>
      <c r="AU827">
        <f t="shared" ca="1" si="715"/>
        <v>0</v>
      </c>
      <c r="AV827">
        <f t="shared" ca="1" si="716"/>
        <v>0</v>
      </c>
      <c r="AW827">
        <f t="shared" ca="1" si="717"/>
        <v>0</v>
      </c>
      <c r="BC827">
        <f t="shared" si="725"/>
        <v>559</v>
      </c>
      <c r="BD827">
        <f t="shared" si="726"/>
        <v>561</v>
      </c>
      <c r="BE827">
        <f t="shared" si="727"/>
        <v>562</v>
      </c>
      <c r="BF827">
        <f t="shared" si="728"/>
        <v>560</v>
      </c>
    </row>
    <row r="828" spans="1:58" x14ac:dyDescent="0.25">
      <c r="A828" t="str">
        <f t="shared" si="721"/>
        <v>204410</v>
      </c>
      <c r="B828">
        <f t="shared" si="722"/>
        <v>2044</v>
      </c>
      <c r="C828">
        <f t="shared" si="723"/>
        <v>10</v>
      </c>
      <c r="D828">
        <f t="shared" si="724"/>
        <v>823</v>
      </c>
      <c r="AN828" s="106" t="str">
        <f t="shared" ca="1" si="719"/>
        <v/>
      </c>
      <c r="AP828" s="106" t="str">
        <f t="shared" ca="1" si="720"/>
        <v/>
      </c>
      <c r="AR828" t="str">
        <f t="shared" si="713"/>
        <v>204410</v>
      </c>
      <c r="AS828">
        <f t="shared" si="718"/>
        <v>823</v>
      </c>
      <c r="AT828">
        <f t="shared" ca="1" si="714"/>
        <v>0</v>
      </c>
      <c r="AU828">
        <f t="shared" ca="1" si="715"/>
        <v>0</v>
      </c>
      <c r="AV828">
        <f t="shared" ca="1" si="716"/>
        <v>0</v>
      </c>
      <c r="AW828">
        <f t="shared" ca="1" si="717"/>
        <v>0</v>
      </c>
      <c r="BC828">
        <f t="shared" si="725"/>
        <v>559</v>
      </c>
      <c r="BD828">
        <f t="shared" si="726"/>
        <v>561</v>
      </c>
      <c r="BE828">
        <f t="shared" si="727"/>
        <v>562</v>
      </c>
      <c r="BF828">
        <f t="shared" si="728"/>
        <v>560</v>
      </c>
    </row>
    <row r="829" spans="1:58" x14ac:dyDescent="0.25">
      <c r="A829" t="str">
        <f t="shared" si="721"/>
        <v>204411</v>
      </c>
      <c r="B829">
        <f t="shared" si="722"/>
        <v>2044</v>
      </c>
      <c r="C829">
        <f t="shared" si="723"/>
        <v>11</v>
      </c>
      <c r="D829">
        <f t="shared" si="724"/>
        <v>824</v>
      </c>
      <c r="AN829" s="106" t="str">
        <f t="shared" ca="1" si="719"/>
        <v/>
      </c>
      <c r="AP829" s="106" t="str">
        <f t="shared" ca="1" si="720"/>
        <v/>
      </c>
      <c r="AR829" t="str">
        <f t="shared" si="713"/>
        <v>204411</v>
      </c>
      <c r="AS829">
        <f t="shared" si="718"/>
        <v>824</v>
      </c>
      <c r="AT829">
        <f t="shared" ca="1" si="714"/>
        <v>0</v>
      </c>
      <c r="AU829">
        <f t="shared" ca="1" si="715"/>
        <v>0</v>
      </c>
      <c r="AV829">
        <f t="shared" ca="1" si="716"/>
        <v>0</v>
      </c>
      <c r="AW829">
        <f t="shared" ca="1" si="717"/>
        <v>0</v>
      </c>
      <c r="BC829">
        <f t="shared" si="725"/>
        <v>559</v>
      </c>
      <c r="BD829">
        <f t="shared" si="726"/>
        <v>561</v>
      </c>
      <c r="BE829">
        <f t="shared" si="727"/>
        <v>562</v>
      </c>
      <c r="BF829">
        <f t="shared" si="728"/>
        <v>560</v>
      </c>
    </row>
    <row r="830" spans="1:58" x14ac:dyDescent="0.25">
      <c r="A830" t="str">
        <f t="shared" si="721"/>
        <v>204412</v>
      </c>
      <c r="B830">
        <f t="shared" si="722"/>
        <v>2044</v>
      </c>
      <c r="C830">
        <f t="shared" si="723"/>
        <v>12</v>
      </c>
      <c r="D830">
        <f t="shared" si="724"/>
        <v>825</v>
      </c>
      <c r="AN830" s="106" t="str">
        <f t="shared" ca="1" si="719"/>
        <v/>
      </c>
      <c r="AP830" s="106" t="str">
        <f t="shared" ca="1" si="720"/>
        <v/>
      </c>
      <c r="AR830" t="str">
        <f t="shared" si="713"/>
        <v>204412</v>
      </c>
      <c r="AS830">
        <f t="shared" si="718"/>
        <v>825</v>
      </c>
      <c r="AT830">
        <f t="shared" ca="1" si="714"/>
        <v>0</v>
      </c>
      <c r="AU830">
        <f t="shared" ca="1" si="715"/>
        <v>0</v>
      </c>
      <c r="AV830">
        <f t="shared" ca="1" si="716"/>
        <v>0</v>
      </c>
      <c r="AW830">
        <f t="shared" ca="1" si="717"/>
        <v>0</v>
      </c>
      <c r="BC830">
        <f t="shared" si="725"/>
        <v>559</v>
      </c>
      <c r="BD830">
        <f t="shared" si="726"/>
        <v>561</v>
      </c>
      <c r="BE830">
        <f t="shared" si="727"/>
        <v>562</v>
      </c>
      <c r="BF830">
        <f t="shared" si="728"/>
        <v>560</v>
      </c>
    </row>
    <row r="831" spans="1:58" x14ac:dyDescent="0.25">
      <c r="A831" t="str">
        <f t="shared" si="721"/>
        <v>20451</v>
      </c>
      <c r="B831">
        <f t="shared" si="722"/>
        <v>2045</v>
      </c>
      <c r="C831">
        <f t="shared" si="723"/>
        <v>1</v>
      </c>
      <c r="D831">
        <f t="shared" si="724"/>
        <v>826</v>
      </c>
      <c r="AN831" s="106" t="str">
        <f t="shared" ca="1" si="719"/>
        <v/>
      </c>
      <c r="AP831" s="106" t="str">
        <f t="shared" ca="1" si="720"/>
        <v/>
      </c>
      <c r="AR831" t="str">
        <f t="shared" si="713"/>
        <v>20451</v>
      </c>
      <c r="AS831">
        <f t="shared" si="718"/>
        <v>826</v>
      </c>
      <c r="AT831">
        <f t="shared" ca="1" si="714"/>
        <v>0</v>
      </c>
      <c r="AU831">
        <f t="shared" ca="1" si="715"/>
        <v>0</v>
      </c>
      <c r="AV831">
        <f t="shared" ca="1" si="716"/>
        <v>0</v>
      </c>
      <c r="AW831">
        <f t="shared" ca="1" si="717"/>
        <v>0</v>
      </c>
      <c r="BC831">
        <f t="shared" si="725"/>
        <v>559</v>
      </c>
      <c r="BD831">
        <f t="shared" si="726"/>
        <v>561</v>
      </c>
      <c r="BE831">
        <f t="shared" si="727"/>
        <v>562</v>
      </c>
      <c r="BF831">
        <f t="shared" si="728"/>
        <v>560</v>
      </c>
    </row>
    <row r="832" spans="1:58" x14ac:dyDescent="0.25">
      <c r="A832" t="str">
        <f t="shared" si="721"/>
        <v>20452</v>
      </c>
      <c r="B832">
        <f t="shared" si="722"/>
        <v>2045</v>
      </c>
      <c r="C832">
        <f t="shared" si="723"/>
        <v>2</v>
      </c>
      <c r="D832">
        <f t="shared" si="724"/>
        <v>827</v>
      </c>
      <c r="AN832" s="106" t="str">
        <f t="shared" ca="1" si="719"/>
        <v/>
      </c>
      <c r="AP832" s="106" t="str">
        <f t="shared" ca="1" si="720"/>
        <v/>
      </c>
      <c r="AR832" t="str">
        <f t="shared" si="713"/>
        <v>20452</v>
      </c>
      <c r="AS832">
        <f t="shared" si="718"/>
        <v>827</v>
      </c>
      <c r="AT832">
        <f t="shared" ca="1" si="714"/>
        <v>0</v>
      </c>
      <c r="AU832">
        <f t="shared" ca="1" si="715"/>
        <v>0</v>
      </c>
      <c r="AV832">
        <f t="shared" ca="1" si="716"/>
        <v>0</v>
      </c>
      <c r="AW832">
        <f t="shared" ca="1" si="717"/>
        <v>0</v>
      </c>
      <c r="BC832">
        <f t="shared" si="725"/>
        <v>559</v>
      </c>
      <c r="BD832">
        <f t="shared" si="726"/>
        <v>561</v>
      </c>
      <c r="BE832">
        <f t="shared" si="727"/>
        <v>562</v>
      </c>
      <c r="BF832">
        <f t="shared" si="728"/>
        <v>560</v>
      </c>
    </row>
    <row r="833" spans="1:58" x14ac:dyDescent="0.25">
      <c r="A833" t="str">
        <f t="shared" si="721"/>
        <v>20453</v>
      </c>
      <c r="B833">
        <f t="shared" si="722"/>
        <v>2045</v>
      </c>
      <c r="C833">
        <f t="shared" si="723"/>
        <v>3</v>
      </c>
      <c r="D833">
        <f t="shared" si="724"/>
        <v>828</v>
      </c>
      <c r="AN833" s="106" t="str">
        <f t="shared" ca="1" si="719"/>
        <v/>
      </c>
      <c r="AP833" s="106" t="str">
        <f t="shared" ca="1" si="720"/>
        <v/>
      </c>
      <c r="AR833" t="str">
        <f t="shared" si="713"/>
        <v>20453</v>
      </c>
      <c r="AS833">
        <f t="shared" si="718"/>
        <v>828</v>
      </c>
      <c r="AT833">
        <f t="shared" ca="1" si="714"/>
        <v>0</v>
      </c>
      <c r="AU833">
        <f t="shared" ca="1" si="715"/>
        <v>0</v>
      </c>
      <c r="AV833">
        <f t="shared" ca="1" si="716"/>
        <v>0</v>
      </c>
      <c r="AW833">
        <f t="shared" ca="1" si="717"/>
        <v>0</v>
      </c>
      <c r="BC833">
        <f t="shared" si="725"/>
        <v>559</v>
      </c>
      <c r="BD833">
        <f t="shared" si="726"/>
        <v>561</v>
      </c>
      <c r="BE833">
        <f t="shared" si="727"/>
        <v>562</v>
      </c>
      <c r="BF833">
        <f t="shared" si="728"/>
        <v>560</v>
      </c>
    </row>
    <row r="834" spans="1:58" x14ac:dyDescent="0.25">
      <c r="A834" t="str">
        <f t="shared" si="721"/>
        <v>20454</v>
      </c>
      <c r="B834">
        <f t="shared" si="722"/>
        <v>2045</v>
      </c>
      <c r="C834">
        <f t="shared" si="723"/>
        <v>4</v>
      </c>
      <c r="D834">
        <f t="shared" si="724"/>
        <v>829</v>
      </c>
      <c r="AN834" s="106" t="str">
        <f t="shared" ca="1" si="719"/>
        <v/>
      </c>
      <c r="AP834" s="106" t="str">
        <f t="shared" ca="1" si="720"/>
        <v/>
      </c>
      <c r="AR834" t="str">
        <f t="shared" si="713"/>
        <v>20454</v>
      </c>
      <c r="AS834">
        <f t="shared" si="718"/>
        <v>829</v>
      </c>
      <c r="AT834">
        <f t="shared" ca="1" si="714"/>
        <v>0</v>
      </c>
      <c r="AU834">
        <f t="shared" ca="1" si="715"/>
        <v>0</v>
      </c>
      <c r="AV834">
        <f t="shared" ca="1" si="716"/>
        <v>0</v>
      </c>
      <c r="AW834">
        <f t="shared" ca="1" si="717"/>
        <v>0</v>
      </c>
      <c r="BC834">
        <f t="shared" si="725"/>
        <v>559</v>
      </c>
      <c r="BD834">
        <f t="shared" si="726"/>
        <v>561</v>
      </c>
      <c r="BE834">
        <f t="shared" si="727"/>
        <v>562</v>
      </c>
      <c r="BF834">
        <f t="shared" si="728"/>
        <v>560</v>
      </c>
    </row>
    <row r="835" spans="1:58" x14ac:dyDescent="0.25">
      <c r="A835" t="str">
        <f t="shared" si="721"/>
        <v>20455</v>
      </c>
      <c r="B835">
        <f t="shared" si="722"/>
        <v>2045</v>
      </c>
      <c r="C835">
        <f t="shared" si="723"/>
        <v>5</v>
      </c>
      <c r="D835">
        <f t="shared" si="724"/>
        <v>830</v>
      </c>
      <c r="AN835" s="106" t="str">
        <f t="shared" ca="1" si="719"/>
        <v/>
      </c>
      <c r="AP835" s="106" t="str">
        <f t="shared" ca="1" si="720"/>
        <v/>
      </c>
      <c r="AR835" t="str">
        <f t="shared" si="713"/>
        <v>20455</v>
      </c>
      <c r="AS835">
        <f t="shared" si="718"/>
        <v>830</v>
      </c>
      <c r="AT835">
        <f t="shared" ca="1" si="714"/>
        <v>0</v>
      </c>
      <c r="AU835">
        <f t="shared" ca="1" si="715"/>
        <v>0</v>
      </c>
      <c r="AV835">
        <f t="shared" ca="1" si="716"/>
        <v>0</v>
      </c>
      <c r="AW835">
        <f t="shared" ca="1" si="717"/>
        <v>0</v>
      </c>
      <c r="BC835">
        <f t="shared" si="725"/>
        <v>559</v>
      </c>
      <c r="BD835">
        <f t="shared" si="726"/>
        <v>561</v>
      </c>
      <c r="BE835">
        <f t="shared" si="727"/>
        <v>562</v>
      </c>
      <c r="BF835">
        <f t="shared" si="728"/>
        <v>560</v>
      </c>
    </row>
    <row r="836" spans="1:58" x14ac:dyDescent="0.25">
      <c r="A836" t="str">
        <f t="shared" si="721"/>
        <v>20456</v>
      </c>
      <c r="B836">
        <f t="shared" si="722"/>
        <v>2045</v>
      </c>
      <c r="C836">
        <f t="shared" si="723"/>
        <v>6</v>
      </c>
      <c r="D836">
        <f t="shared" si="724"/>
        <v>831</v>
      </c>
      <c r="AN836" s="106" t="str">
        <f t="shared" ca="1" si="719"/>
        <v/>
      </c>
      <c r="AP836" s="106" t="str">
        <f t="shared" ca="1" si="720"/>
        <v/>
      </c>
      <c r="AR836" t="str">
        <f t="shared" si="713"/>
        <v>20456</v>
      </c>
      <c r="AS836">
        <f t="shared" si="718"/>
        <v>831</v>
      </c>
      <c r="AT836">
        <f t="shared" ca="1" si="714"/>
        <v>0</v>
      </c>
      <c r="AU836">
        <f t="shared" ca="1" si="715"/>
        <v>0</v>
      </c>
      <c r="AV836">
        <f t="shared" ca="1" si="716"/>
        <v>0</v>
      </c>
      <c r="AW836">
        <f t="shared" ca="1" si="717"/>
        <v>0</v>
      </c>
      <c r="BC836">
        <f t="shared" si="725"/>
        <v>559</v>
      </c>
      <c r="BD836">
        <f t="shared" si="726"/>
        <v>561</v>
      </c>
      <c r="BE836">
        <f t="shared" si="727"/>
        <v>562</v>
      </c>
      <c r="BF836">
        <f t="shared" si="728"/>
        <v>560</v>
      </c>
    </row>
    <row r="837" spans="1:58" x14ac:dyDescent="0.25">
      <c r="A837" t="str">
        <f t="shared" si="721"/>
        <v>20457</v>
      </c>
      <c r="B837">
        <f t="shared" si="722"/>
        <v>2045</v>
      </c>
      <c r="C837">
        <f t="shared" si="723"/>
        <v>7</v>
      </c>
      <c r="D837">
        <f t="shared" si="724"/>
        <v>832</v>
      </c>
      <c r="AN837" s="106" t="str">
        <f t="shared" ca="1" si="719"/>
        <v/>
      </c>
      <c r="AP837" s="106" t="str">
        <f t="shared" ca="1" si="720"/>
        <v/>
      </c>
      <c r="AR837" t="str">
        <f t="shared" si="713"/>
        <v>20457</v>
      </c>
      <c r="AS837">
        <f t="shared" si="718"/>
        <v>832</v>
      </c>
      <c r="AT837">
        <f t="shared" ca="1" si="714"/>
        <v>0</v>
      </c>
      <c r="AU837">
        <f t="shared" ca="1" si="715"/>
        <v>0</v>
      </c>
      <c r="AV837">
        <f t="shared" ca="1" si="716"/>
        <v>0</v>
      </c>
      <c r="AW837">
        <f t="shared" ca="1" si="717"/>
        <v>0</v>
      </c>
      <c r="BC837">
        <f t="shared" si="725"/>
        <v>559</v>
      </c>
      <c r="BD837">
        <f t="shared" si="726"/>
        <v>561</v>
      </c>
      <c r="BE837">
        <f t="shared" si="727"/>
        <v>562</v>
      </c>
      <c r="BF837">
        <f t="shared" si="728"/>
        <v>560</v>
      </c>
    </row>
    <row r="838" spans="1:58" x14ac:dyDescent="0.25">
      <c r="A838" t="str">
        <f t="shared" si="721"/>
        <v>20458</v>
      </c>
      <c r="B838">
        <f t="shared" si="722"/>
        <v>2045</v>
      </c>
      <c r="C838">
        <f t="shared" si="723"/>
        <v>8</v>
      </c>
      <c r="D838">
        <f t="shared" si="724"/>
        <v>833</v>
      </c>
      <c r="AN838" s="106" t="str">
        <f t="shared" ca="1" si="719"/>
        <v/>
      </c>
      <c r="AP838" s="106" t="str">
        <f t="shared" ca="1" si="720"/>
        <v/>
      </c>
      <c r="AR838" t="str">
        <f t="shared" si="713"/>
        <v>20458</v>
      </c>
      <c r="AS838">
        <f t="shared" si="718"/>
        <v>833</v>
      </c>
      <c r="AT838">
        <f t="shared" ca="1" si="714"/>
        <v>0</v>
      </c>
      <c r="AU838">
        <f t="shared" ca="1" si="715"/>
        <v>0</v>
      </c>
      <c r="AV838">
        <f t="shared" ca="1" si="716"/>
        <v>0</v>
      </c>
      <c r="AW838">
        <f t="shared" ca="1" si="717"/>
        <v>0</v>
      </c>
      <c r="BC838">
        <f t="shared" si="725"/>
        <v>559</v>
      </c>
      <c r="BD838">
        <f t="shared" si="726"/>
        <v>561</v>
      </c>
      <c r="BE838">
        <f t="shared" si="727"/>
        <v>562</v>
      </c>
      <c r="BF838">
        <f t="shared" si="728"/>
        <v>560</v>
      </c>
    </row>
    <row r="839" spans="1:58" x14ac:dyDescent="0.25">
      <c r="A839" t="str">
        <f t="shared" si="721"/>
        <v>20459</v>
      </c>
      <c r="B839">
        <f t="shared" si="722"/>
        <v>2045</v>
      </c>
      <c r="C839">
        <f t="shared" si="723"/>
        <v>9</v>
      </c>
      <c r="D839">
        <f t="shared" si="724"/>
        <v>834</v>
      </c>
      <c r="AN839" s="106" t="str">
        <f t="shared" ca="1" si="719"/>
        <v/>
      </c>
      <c r="AP839" s="106" t="str">
        <f t="shared" ca="1" si="720"/>
        <v/>
      </c>
      <c r="AR839" t="str">
        <f t="shared" ref="AR839:AR902" si="729">A839</f>
        <v>20459</v>
      </c>
      <c r="AS839">
        <f t="shared" si="718"/>
        <v>834</v>
      </c>
      <c r="AT839">
        <f t="shared" ref="AT839:AT902" ca="1" si="730">ROUND(IF(ROW()&lt;BC$2,E839,INDIRECT(ADDRESS(BC$2,E$3))*(INDIRECT(ADDRESS(BC$2,E$3))/INDIRECT(ADDRESS(BC839-$BJ$3,E$3)))^((ROW()-BC839)/$BJ$3)*((ROW()-BC839-1)&lt;$BM$3)),0)</f>
        <v>0</v>
      </c>
      <c r="AU839">
        <f t="shared" ref="AU839:AU902" ca="1" si="731">ROUND(IF(ROW()&lt;BD$2,F839,INDIRECT(ADDRESS(BD$2,F$3))*(INDIRECT(ADDRESS(BD$2,F$3))/INDIRECT(ADDRESS(BD839-$BJ$3,F$3)))^((ROW()-BD839)/$BJ$3)*((ROW()-BD839-1)&lt;$BM$3)),0)</f>
        <v>0</v>
      </c>
      <c r="AV839">
        <f t="shared" ref="AV839:AV902" ca="1" si="732">MIN(1,ROUND(IF(ROW()&lt;BE$2,G839,INDIRECT(ADDRESS(BE$2,G$3))*(INDIRECT(ADDRESS(BE$2,G$3))/INDIRECT(ADDRESS(BE839-$BJ$3,G$3)))^((ROW()-BE839)/$BJ$3)*((ROW()-BE839-1)&lt;$BM$3)),2))</f>
        <v>0</v>
      </c>
      <c r="AW839">
        <f t="shared" ref="AW839:AW902" ca="1" si="733">ROUND(IF(ROW()&lt;BF$2,H839,INDIRECT(ADDRESS(BF$2,H$3))*(INDIRECT(ADDRESS(BF$2,H$3))/INDIRECT(ADDRESS(BF839-$BJ$3,H$3)))^((ROW()-BF839)/$BJ$3)*((ROW()-BF839-1)&lt;$BM$3)),1)</f>
        <v>0</v>
      </c>
      <c r="BC839">
        <f t="shared" si="725"/>
        <v>559</v>
      </c>
      <c r="BD839">
        <f t="shared" si="726"/>
        <v>561</v>
      </c>
      <c r="BE839">
        <f t="shared" si="727"/>
        <v>562</v>
      </c>
      <c r="BF839">
        <f t="shared" si="728"/>
        <v>560</v>
      </c>
    </row>
    <row r="840" spans="1:58" x14ac:dyDescent="0.25">
      <c r="A840" t="str">
        <f t="shared" si="721"/>
        <v>204510</v>
      </c>
      <c r="B840">
        <f t="shared" si="722"/>
        <v>2045</v>
      </c>
      <c r="C840">
        <f t="shared" si="723"/>
        <v>10</v>
      </c>
      <c r="D840">
        <f t="shared" si="724"/>
        <v>835</v>
      </c>
      <c r="AN840" s="106" t="str">
        <f t="shared" ca="1" si="719"/>
        <v/>
      </c>
      <c r="AP840" s="106" t="str">
        <f t="shared" ca="1" si="720"/>
        <v/>
      </c>
      <c r="AR840" t="str">
        <f t="shared" si="729"/>
        <v>204510</v>
      </c>
      <c r="AS840">
        <f t="shared" si="718"/>
        <v>835</v>
      </c>
      <c r="AT840">
        <f t="shared" ca="1" si="730"/>
        <v>0</v>
      </c>
      <c r="AU840">
        <f t="shared" ca="1" si="731"/>
        <v>0</v>
      </c>
      <c r="AV840">
        <f t="shared" ca="1" si="732"/>
        <v>0</v>
      </c>
      <c r="AW840">
        <f t="shared" ca="1" si="733"/>
        <v>0</v>
      </c>
      <c r="BC840">
        <f t="shared" si="725"/>
        <v>559</v>
      </c>
      <c r="BD840">
        <f t="shared" si="726"/>
        <v>561</v>
      </c>
      <c r="BE840">
        <f t="shared" si="727"/>
        <v>562</v>
      </c>
      <c r="BF840">
        <f t="shared" si="728"/>
        <v>560</v>
      </c>
    </row>
    <row r="841" spans="1:58" x14ac:dyDescent="0.25">
      <c r="A841" t="str">
        <f t="shared" si="721"/>
        <v>204511</v>
      </c>
      <c r="B841">
        <f t="shared" si="722"/>
        <v>2045</v>
      </c>
      <c r="C841">
        <f t="shared" si="723"/>
        <v>11</v>
      </c>
      <c r="D841">
        <f t="shared" si="724"/>
        <v>836</v>
      </c>
      <c r="AN841" s="106" t="str">
        <f t="shared" ca="1" si="719"/>
        <v/>
      </c>
      <c r="AP841" s="106" t="str">
        <f t="shared" ca="1" si="720"/>
        <v/>
      </c>
      <c r="AR841" t="str">
        <f t="shared" si="729"/>
        <v>204511</v>
      </c>
      <c r="AS841">
        <f t="shared" si="718"/>
        <v>836</v>
      </c>
      <c r="AT841">
        <f t="shared" ca="1" si="730"/>
        <v>0</v>
      </c>
      <c r="AU841">
        <f t="shared" ca="1" si="731"/>
        <v>0</v>
      </c>
      <c r="AV841">
        <f t="shared" ca="1" si="732"/>
        <v>0</v>
      </c>
      <c r="AW841">
        <f t="shared" ca="1" si="733"/>
        <v>0</v>
      </c>
      <c r="BC841">
        <f t="shared" si="725"/>
        <v>559</v>
      </c>
      <c r="BD841">
        <f t="shared" si="726"/>
        <v>561</v>
      </c>
      <c r="BE841">
        <f t="shared" si="727"/>
        <v>562</v>
      </c>
      <c r="BF841">
        <f t="shared" si="728"/>
        <v>560</v>
      </c>
    </row>
    <row r="842" spans="1:58" x14ac:dyDescent="0.25">
      <c r="A842" t="str">
        <f t="shared" si="721"/>
        <v>204512</v>
      </c>
      <c r="B842">
        <f t="shared" si="722"/>
        <v>2045</v>
      </c>
      <c r="C842">
        <f t="shared" si="723"/>
        <v>12</v>
      </c>
      <c r="D842">
        <f t="shared" si="724"/>
        <v>837</v>
      </c>
      <c r="AN842" s="106" t="str">
        <f t="shared" ca="1" si="719"/>
        <v/>
      </c>
      <c r="AP842" s="106" t="str">
        <f t="shared" ca="1" si="720"/>
        <v/>
      </c>
      <c r="AR842" t="str">
        <f t="shared" si="729"/>
        <v>204512</v>
      </c>
      <c r="AS842">
        <f t="shared" si="718"/>
        <v>837</v>
      </c>
      <c r="AT842">
        <f t="shared" ca="1" si="730"/>
        <v>0</v>
      </c>
      <c r="AU842">
        <f t="shared" ca="1" si="731"/>
        <v>0</v>
      </c>
      <c r="AV842">
        <f t="shared" ca="1" si="732"/>
        <v>0</v>
      </c>
      <c r="AW842">
        <f t="shared" ca="1" si="733"/>
        <v>0</v>
      </c>
      <c r="BC842">
        <f t="shared" si="725"/>
        <v>559</v>
      </c>
      <c r="BD842">
        <f t="shared" si="726"/>
        <v>561</v>
      </c>
      <c r="BE842">
        <f t="shared" si="727"/>
        <v>562</v>
      </c>
      <c r="BF842">
        <f t="shared" si="728"/>
        <v>560</v>
      </c>
    </row>
    <row r="843" spans="1:58" x14ac:dyDescent="0.25">
      <c r="A843" t="str">
        <f t="shared" si="721"/>
        <v>20461</v>
      </c>
      <c r="B843">
        <f t="shared" si="722"/>
        <v>2046</v>
      </c>
      <c r="C843">
        <f t="shared" si="723"/>
        <v>1</v>
      </c>
      <c r="D843">
        <f t="shared" si="724"/>
        <v>838</v>
      </c>
      <c r="AN843" s="106" t="str">
        <f t="shared" ca="1" si="719"/>
        <v/>
      </c>
      <c r="AP843" s="106" t="str">
        <f t="shared" ca="1" si="720"/>
        <v/>
      </c>
      <c r="AR843" t="str">
        <f t="shared" si="729"/>
        <v>20461</v>
      </c>
      <c r="AS843">
        <f t="shared" si="718"/>
        <v>838</v>
      </c>
      <c r="AT843">
        <f t="shared" ca="1" si="730"/>
        <v>0</v>
      </c>
      <c r="AU843">
        <f t="shared" ca="1" si="731"/>
        <v>0</v>
      </c>
      <c r="AV843">
        <f t="shared" ca="1" si="732"/>
        <v>0</v>
      </c>
      <c r="AW843">
        <f t="shared" ca="1" si="733"/>
        <v>0</v>
      </c>
      <c r="BC843">
        <f t="shared" si="725"/>
        <v>559</v>
      </c>
      <c r="BD843">
        <f t="shared" si="726"/>
        <v>561</v>
      </c>
      <c r="BE843">
        <f t="shared" si="727"/>
        <v>562</v>
      </c>
      <c r="BF843">
        <f t="shared" si="728"/>
        <v>560</v>
      </c>
    </row>
    <row r="844" spans="1:58" x14ac:dyDescent="0.25">
      <c r="A844" t="str">
        <f t="shared" si="721"/>
        <v>20462</v>
      </c>
      <c r="B844">
        <f t="shared" si="722"/>
        <v>2046</v>
      </c>
      <c r="C844">
        <f t="shared" si="723"/>
        <v>2</v>
      </c>
      <c r="D844">
        <f t="shared" si="724"/>
        <v>839</v>
      </c>
      <c r="AN844" s="106" t="str">
        <f t="shared" ca="1" si="719"/>
        <v/>
      </c>
      <c r="AP844" s="106" t="str">
        <f t="shared" ca="1" si="720"/>
        <v/>
      </c>
      <c r="AR844" t="str">
        <f t="shared" si="729"/>
        <v>20462</v>
      </c>
      <c r="AS844">
        <f t="shared" si="718"/>
        <v>839</v>
      </c>
      <c r="AT844">
        <f t="shared" ca="1" si="730"/>
        <v>0</v>
      </c>
      <c r="AU844">
        <f t="shared" ca="1" si="731"/>
        <v>0</v>
      </c>
      <c r="AV844">
        <f t="shared" ca="1" si="732"/>
        <v>0</v>
      </c>
      <c r="AW844">
        <f t="shared" ca="1" si="733"/>
        <v>0</v>
      </c>
      <c r="BC844">
        <f t="shared" si="725"/>
        <v>559</v>
      </c>
      <c r="BD844">
        <f t="shared" si="726"/>
        <v>561</v>
      </c>
      <c r="BE844">
        <f t="shared" si="727"/>
        <v>562</v>
      </c>
      <c r="BF844">
        <f t="shared" si="728"/>
        <v>560</v>
      </c>
    </row>
    <row r="845" spans="1:58" x14ac:dyDescent="0.25">
      <c r="A845" t="str">
        <f t="shared" si="721"/>
        <v>20463</v>
      </c>
      <c r="B845">
        <f t="shared" si="722"/>
        <v>2046</v>
      </c>
      <c r="C845">
        <f t="shared" si="723"/>
        <v>3</v>
      </c>
      <c r="D845">
        <f t="shared" si="724"/>
        <v>840</v>
      </c>
      <c r="AN845" s="106" t="str">
        <f t="shared" ca="1" si="719"/>
        <v/>
      </c>
      <c r="AP845" s="106" t="str">
        <f t="shared" ca="1" si="720"/>
        <v/>
      </c>
      <c r="AR845" t="str">
        <f t="shared" si="729"/>
        <v>20463</v>
      </c>
      <c r="AS845">
        <f t="shared" ref="AS845:AS908" si="734">D845</f>
        <v>840</v>
      </c>
      <c r="AT845">
        <f t="shared" ca="1" si="730"/>
        <v>0</v>
      </c>
      <c r="AU845">
        <f t="shared" ca="1" si="731"/>
        <v>0</v>
      </c>
      <c r="AV845">
        <f t="shared" ca="1" si="732"/>
        <v>0</v>
      </c>
      <c r="AW845">
        <f t="shared" ca="1" si="733"/>
        <v>0</v>
      </c>
      <c r="BC845">
        <f t="shared" si="725"/>
        <v>559</v>
      </c>
      <c r="BD845">
        <f t="shared" si="726"/>
        <v>561</v>
      </c>
      <c r="BE845">
        <f t="shared" si="727"/>
        <v>562</v>
      </c>
      <c r="BF845">
        <f t="shared" si="728"/>
        <v>560</v>
      </c>
    </row>
    <row r="846" spans="1:58" x14ac:dyDescent="0.25">
      <c r="A846" t="str">
        <f t="shared" si="721"/>
        <v>20464</v>
      </c>
      <c r="B846">
        <f t="shared" si="722"/>
        <v>2046</v>
      </c>
      <c r="C846">
        <f t="shared" si="723"/>
        <v>4</v>
      </c>
      <c r="D846">
        <f t="shared" si="724"/>
        <v>841</v>
      </c>
      <c r="AN846" s="106" t="str">
        <f t="shared" ca="1" si="719"/>
        <v/>
      </c>
      <c r="AP846" s="106" t="str">
        <f t="shared" ca="1" si="720"/>
        <v/>
      </c>
      <c r="AR846" t="str">
        <f t="shared" si="729"/>
        <v>20464</v>
      </c>
      <c r="AS846">
        <f t="shared" si="734"/>
        <v>841</v>
      </c>
      <c r="AT846">
        <f t="shared" ca="1" si="730"/>
        <v>0</v>
      </c>
      <c r="AU846">
        <f t="shared" ca="1" si="731"/>
        <v>0</v>
      </c>
      <c r="AV846">
        <f t="shared" ca="1" si="732"/>
        <v>0</v>
      </c>
      <c r="AW846">
        <f t="shared" ca="1" si="733"/>
        <v>0</v>
      </c>
      <c r="BC846">
        <f t="shared" si="725"/>
        <v>559</v>
      </c>
      <c r="BD846">
        <f t="shared" si="726"/>
        <v>561</v>
      </c>
      <c r="BE846">
        <f t="shared" si="727"/>
        <v>562</v>
      </c>
      <c r="BF846">
        <f t="shared" si="728"/>
        <v>560</v>
      </c>
    </row>
    <row r="847" spans="1:58" x14ac:dyDescent="0.25">
      <c r="A847" t="str">
        <f t="shared" si="721"/>
        <v>20465</v>
      </c>
      <c r="B847">
        <f t="shared" si="722"/>
        <v>2046</v>
      </c>
      <c r="C847">
        <f t="shared" si="723"/>
        <v>5</v>
      </c>
      <c r="D847">
        <f t="shared" si="724"/>
        <v>842</v>
      </c>
      <c r="AN847" s="106" t="str">
        <f t="shared" ca="1" si="719"/>
        <v/>
      </c>
      <c r="AP847" s="106" t="str">
        <f t="shared" ca="1" si="720"/>
        <v/>
      </c>
      <c r="AR847" t="str">
        <f t="shared" si="729"/>
        <v>20465</v>
      </c>
      <c r="AS847">
        <f t="shared" si="734"/>
        <v>842</v>
      </c>
      <c r="AT847">
        <f t="shared" ca="1" si="730"/>
        <v>0</v>
      </c>
      <c r="AU847">
        <f t="shared" ca="1" si="731"/>
        <v>0</v>
      </c>
      <c r="AV847">
        <f t="shared" ca="1" si="732"/>
        <v>0</v>
      </c>
      <c r="AW847">
        <f t="shared" ca="1" si="733"/>
        <v>0</v>
      </c>
      <c r="BC847">
        <f t="shared" si="725"/>
        <v>559</v>
      </c>
      <c r="BD847">
        <f t="shared" si="726"/>
        <v>561</v>
      </c>
      <c r="BE847">
        <f t="shared" si="727"/>
        <v>562</v>
      </c>
      <c r="BF847">
        <f t="shared" si="728"/>
        <v>560</v>
      </c>
    </row>
    <row r="848" spans="1:58" x14ac:dyDescent="0.25">
      <c r="A848" t="str">
        <f t="shared" si="721"/>
        <v>20466</v>
      </c>
      <c r="B848">
        <f t="shared" si="722"/>
        <v>2046</v>
      </c>
      <c r="C848">
        <f t="shared" si="723"/>
        <v>6</v>
      </c>
      <c r="D848">
        <f t="shared" si="724"/>
        <v>843</v>
      </c>
      <c r="AN848" s="106" t="str">
        <f t="shared" ca="1" si="719"/>
        <v/>
      </c>
      <c r="AP848" s="106" t="str">
        <f t="shared" ca="1" si="720"/>
        <v/>
      </c>
      <c r="AR848" t="str">
        <f t="shared" si="729"/>
        <v>20466</v>
      </c>
      <c r="AS848">
        <f t="shared" si="734"/>
        <v>843</v>
      </c>
      <c r="AT848">
        <f t="shared" ca="1" si="730"/>
        <v>0</v>
      </c>
      <c r="AU848">
        <f t="shared" ca="1" si="731"/>
        <v>0</v>
      </c>
      <c r="AV848">
        <f t="shared" ca="1" si="732"/>
        <v>0</v>
      </c>
      <c r="AW848">
        <f t="shared" ca="1" si="733"/>
        <v>0</v>
      </c>
      <c r="BC848">
        <f t="shared" si="725"/>
        <v>559</v>
      </c>
      <c r="BD848">
        <f t="shared" si="726"/>
        <v>561</v>
      </c>
      <c r="BE848">
        <f t="shared" si="727"/>
        <v>562</v>
      </c>
      <c r="BF848">
        <f t="shared" si="728"/>
        <v>560</v>
      </c>
    </row>
    <row r="849" spans="1:58" x14ac:dyDescent="0.25">
      <c r="A849" t="str">
        <f t="shared" si="721"/>
        <v>20467</v>
      </c>
      <c r="B849">
        <f t="shared" si="722"/>
        <v>2046</v>
      </c>
      <c r="C849">
        <f t="shared" si="723"/>
        <v>7</v>
      </c>
      <c r="D849">
        <f t="shared" si="724"/>
        <v>844</v>
      </c>
      <c r="AN849" s="106" t="str">
        <f t="shared" ca="1" si="719"/>
        <v/>
      </c>
      <c r="AP849" s="106" t="str">
        <f t="shared" ca="1" si="720"/>
        <v/>
      </c>
      <c r="AR849" t="str">
        <f t="shared" si="729"/>
        <v>20467</v>
      </c>
      <c r="AS849">
        <f t="shared" si="734"/>
        <v>844</v>
      </c>
      <c r="AT849">
        <f t="shared" ca="1" si="730"/>
        <v>0</v>
      </c>
      <c r="AU849">
        <f t="shared" ca="1" si="731"/>
        <v>0</v>
      </c>
      <c r="AV849">
        <f t="shared" ca="1" si="732"/>
        <v>0</v>
      </c>
      <c r="AW849">
        <f t="shared" ca="1" si="733"/>
        <v>0</v>
      </c>
      <c r="BC849">
        <f t="shared" si="725"/>
        <v>559</v>
      </c>
      <c r="BD849">
        <f t="shared" si="726"/>
        <v>561</v>
      </c>
      <c r="BE849">
        <f t="shared" si="727"/>
        <v>562</v>
      </c>
      <c r="BF849">
        <f t="shared" si="728"/>
        <v>560</v>
      </c>
    </row>
    <row r="850" spans="1:58" x14ac:dyDescent="0.25">
      <c r="A850" t="str">
        <f t="shared" si="721"/>
        <v>20468</v>
      </c>
      <c r="B850">
        <f t="shared" si="722"/>
        <v>2046</v>
      </c>
      <c r="C850">
        <f t="shared" si="723"/>
        <v>8</v>
      </c>
      <c r="D850">
        <f t="shared" si="724"/>
        <v>845</v>
      </c>
      <c r="AN850" s="106" t="str">
        <f t="shared" ca="1" si="719"/>
        <v/>
      </c>
      <c r="AP850" s="106" t="str">
        <f t="shared" ca="1" si="720"/>
        <v/>
      </c>
      <c r="AR850" t="str">
        <f t="shared" si="729"/>
        <v>20468</v>
      </c>
      <c r="AS850">
        <f t="shared" si="734"/>
        <v>845</v>
      </c>
      <c r="AT850">
        <f t="shared" ca="1" si="730"/>
        <v>0</v>
      </c>
      <c r="AU850">
        <f t="shared" ca="1" si="731"/>
        <v>0</v>
      </c>
      <c r="AV850">
        <f t="shared" ca="1" si="732"/>
        <v>0</v>
      </c>
      <c r="AW850">
        <f t="shared" ca="1" si="733"/>
        <v>0</v>
      </c>
      <c r="BC850">
        <f t="shared" si="725"/>
        <v>559</v>
      </c>
      <c r="BD850">
        <f t="shared" si="726"/>
        <v>561</v>
      </c>
      <c r="BE850">
        <f t="shared" si="727"/>
        <v>562</v>
      </c>
      <c r="BF850">
        <f t="shared" si="728"/>
        <v>560</v>
      </c>
    </row>
    <row r="851" spans="1:58" x14ac:dyDescent="0.25">
      <c r="A851" t="str">
        <f t="shared" si="721"/>
        <v>20469</v>
      </c>
      <c r="B851">
        <f t="shared" si="722"/>
        <v>2046</v>
      </c>
      <c r="C851">
        <f t="shared" si="723"/>
        <v>9</v>
      </c>
      <c r="D851">
        <f t="shared" si="724"/>
        <v>846</v>
      </c>
      <c r="AN851" s="106" t="str">
        <f t="shared" ref="AN851:AN914" ca="1" si="735">IF(AND(AT851=0,AT850&gt;0),DATE(B851,C851-1,1),"")</f>
        <v/>
      </c>
      <c r="AP851" s="106" t="str">
        <f t="shared" ref="AP851:AP902" ca="1" si="736">IF(AND(AU851=0,AU850&gt;0),DATE(B851,C851-1,1),"")</f>
        <v/>
      </c>
      <c r="AR851" t="str">
        <f t="shared" si="729"/>
        <v>20469</v>
      </c>
      <c r="AS851">
        <f t="shared" si="734"/>
        <v>846</v>
      </c>
      <c r="AT851">
        <f t="shared" ca="1" si="730"/>
        <v>0</v>
      </c>
      <c r="AU851">
        <f t="shared" ca="1" si="731"/>
        <v>0</v>
      </c>
      <c r="AV851">
        <f t="shared" ca="1" si="732"/>
        <v>0</v>
      </c>
      <c r="AW851">
        <f t="shared" ca="1" si="733"/>
        <v>0</v>
      </c>
      <c r="BC851">
        <f t="shared" si="725"/>
        <v>559</v>
      </c>
      <c r="BD851">
        <f t="shared" si="726"/>
        <v>561</v>
      </c>
      <c r="BE851">
        <f t="shared" si="727"/>
        <v>562</v>
      </c>
      <c r="BF851">
        <f t="shared" si="728"/>
        <v>560</v>
      </c>
    </row>
    <row r="852" spans="1:58" x14ac:dyDescent="0.25">
      <c r="A852" t="str">
        <f t="shared" si="721"/>
        <v>204610</v>
      </c>
      <c r="B852">
        <f t="shared" si="722"/>
        <v>2046</v>
      </c>
      <c r="C852">
        <f t="shared" si="723"/>
        <v>10</v>
      </c>
      <c r="D852">
        <f t="shared" si="724"/>
        <v>847</v>
      </c>
      <c r="AN852" s="106" t="str">
        <f t="shared" ca="1" si="735"/>
        <v/>
      </c>
      <c r="AP852" s="106" t="str">
        <f t="shared" ca="1" si="736"/>
        <v/>
      </c>
      <c r="AR852" t="str">
        <f t="shared" si="729"/>
        <v>204610</v>
      </c>
      <c r="AS852">
        <f t="shared" si="734"/>
        <v>847</v>
      </c>
      <c r="AT852">
        <f t="shared" ca="1" si="730"/>
        <v>0</v>
      </c>
      <c r="AU852">
        <f t="shared" ca="1" si="731"/>
        <v>0</v>
      </c>
      <c r="AV852">
        <f t="shared" ca="1" si="732"/>
        <v>0</v>
      </c>
      <c r="AW852">
        <f t="shared" ca="1" si="733"/>
        <v>0</v>
      </c>
      <c r="BC852">
        <f t="shared" si="725"/>
        <v>559</v>
      </c>
      <c r="BD852">
        <f t="shared" si="726"/>
        <v>561</v>
      </c>
      <c r="BE852">
        <f t="shared" si="727"/>
        <v>562</v>
      </c>
      <c r="BF852">
        <f t="shared" si="728"/>
        <v>560</v>
      </c>
    </row>
    <row r="853" spans="1:58" x14ac:dyDescent="0.25">
      <c r="A853" t="str">
        <f t="shared" si="721"/>
        <v>204611</v>
      </c>
      <c r="B853">
        <f t="shared" si="722"/>
        <v>2046</v>
      </c>
      <c r="C853">
        <f t="shared" si="723"/>
        <v>11</v>
      </c>
      <c r="D853">
        <f t="shared" si="724"/>
        <v>848</v>
      </c>
      <c r="AN853" s="106" t="str">
        <f t="shared" ca="1" si="735"/>
        <v/>
      </c>
      <c r="AP853" s="106" t="str">
        <f t="shared" ca="1" si="736"/>
        <v/>
      </c>
      <c r="AR853" t="str">
        <f t="shared" si="729"/>
        <v>204611</v>
      </c>
      <c r="AS853">
        <f t="shared" si="734"/>
        <v>848</v>
      </c>
      <c r="AT853">
        <f t="shared" ca="1" si="730"/>
        <v>0</v>
      </c>
      <c r="AU853">
        <f t="shared" ca="1" si="731"/>
        <v>0</v>
      </c>
      <c r="AV853">
        <f t="shared" ca="1" si="732"/>
        <v>0</v>
      </c>
      <c r="AW853">
        <f t="shared" ca="1" si="733"/>
        <v>0</v>
      </c>
      <c r="BC853">
        <f t="shared" si="725"/>
        <v>559</v>
      </c>
      <c r="BD853">
        <f t="shared" si="726"/>
        <v>561</v>
      </c>
      <c r="BE853">
        <f t="shared" si="727"/>
        <v>562</v>
      </c>
      <c r="BF853">
        <f t="shared" si="728"/>
        <v>560</v>
      </c>
    </row>
    <row r="854" spans="1:58" x14ac:dyDescent="0.25">
      <c r="A854" t="str">
        <f t="shared" si="721"/>
        <v>204612</v>
      </c>
      <c r="B854">
        <f t="shared" si="722"/>
        <v>2046</v>
      </c>
      <c r="C854">
        <f t="shared" si="723"/>
        <v>12</v>
      </c>
      <c r="D854">
        <f t="shared" si="724"/>
        <v>849</v>
      </c>
      <c r="AN854" s="106" t="str">
        <f t="shared" ca="1" si="735"/>
        <v/>
      </c>
      <c r="AP854" s="106" t="str">
        <f t="shared" ca="1" si="736"/>
        <v/>
      </c>
      <c r="AR854" t="str">
        <f t="shared" si="729"/>
        <v>204612</v>
      </c>
      <c r="AS854">
        <f t="shared" si="734"/>
        <v>849</v>
      </c>
      <c r="AT854">
        <f t="shared" ca="1" si="730"/>
        <v>0</v>
      </c>
      <c r="AU854">
        <f t="shared" ca="1" si="731"/>
        <v>0</v>
      </c>
      <c r="AV854">
        <f t="shared" ca="1" si="732"/>
        <v>0</v>
      </c>
      <c r="AW854">
        <f t="shared" ca="1" si="733"/>
        <v>0</v>
      </c>
      <c r="BC854">
        <f t="shared" si="725"/>
        <v>559</v>
      </c>
      <c r="BD854">
        <f t="shared" si="726"/>
        <v>561</v>
      </c>
      <c r="BE854">
        <f t="shared" si="727"/>
        <v>562</v>
      </c>
      <c r="BF854">
        <f t="shared" si="728"/>
        <v>560</v>
      </c>
    </row>
    <row r="855" spans="1:58" x14ac:dyDescent="0.25">
      <c r="A855" t="str">
        <f t="shared" si="721"/>
        <v>20471</v>
      </c>
      <c r="B855">
        <f t="shared" si="722"/>
        <v>2047</v>
      </c>
      <c r="C855">
        <f t="shared" si="723"/>
        <v>1</v>
      </c>
      <c r="D855">
        <f t="shared" si="724"/>
        <v>850</v>
      </c>
      <c r="AN855" s="106" t="str">
        <f t="shared" ca="1" si="735"/>
        <v/>
      </c>
      <c r="AP855" s="106" t="str">
        <f t="shared" ca="1" si="736"/>
        <v/>
      </c>
      <c r="AR855" t="str">
        <f t="shared" si="729"/>
        <v>20471</v>
      </c>
      <c r="AS855">
        <f t="shared" si="734"/>
        <v>850</v>
      </c>
      <c r="AT855">
        <f t="shared" ca="1" si="730"/>
        <v>0</v>
      </c>
      <c r="AU855">
        <f t="shared" ca="1" si="731"/>
        <v>0</v>
      </c>
      <c r="AV855">
        <f t="shared" ca="1" si="732"/>
        <v>0</v>
      </c>
      <c r="AW855">
        <f t="shared" ca="1" si="733"/>
        <v>0</v>
      </c>
      <c r="BC855">
        <f t="shared" si="725"/>
        <v>559</v>
      </c>
      <c r="BD855">
        <f t="shared" si="726"/>
        <v>561</v>
      </c>
      <c r="BE855">
        <f t="shared" si="727"/>
        <v>562</v>
      </c>
      <c r="BF855">
        <f t="shared" si="728"/>
        <v>560</v>
      </c>
    </row>
    <row r="856" spans="1:58" x14ac:dyDescent="0.25">
      <c r="A856" t="str">
        <f t="shared" si="721"/>
        <v>20472</v>
      </c>
      <c r="B856">
        <f t="shared" si="722"/>
        <v>2047</v>
      </c>
      <c r="C856">
        <f t="shared" si="723"/>
        <v>2</v>
      </c>
      <c r="D856">
        <f t="shared" si="724"/>
        <v>851</v>
      </c>
      <c r="AN856" s="106" t="str">
        <f t="shared" ca="1" si="735"/>
        <v/>
      </c>
      <c r="AP856" s="106" t="str">
        <f t="shared" ca="1" si="736"/>
        <v/>
      </c>
      <c r="AR856" t="str">
        <f t="shared" si="729"/>
        <v>20472</v>
      </c>
      <c r="AS856">
        <f t="shared" si="734"/>
        <v>851</v>
      </c>
      <c r="AT856">
        <f t="shared" ca="1" si="730"/>
        <v>0</v>
      </c>
      <c r="AU856">
        <f t="shared" ca="1" si="731"/>
        <v>0</v>
      </c>
      <c r="AV856">
        <f t="shared" ca="1" si="732"/>
        <v>0</v>
      </c>
      <c r="AW856">
        <f t="shared" ca="1" si="733"/>
        <v>0</v>
      </c>
      <c r="BC856">
        <f t="shared" si="725"/>
        <v>559</v>
      </c>
      <c r="BD856">
        <f t="shared" si="726"/>
        <v>561</v>
      </c>
      <c r="BE856">
        <f t="shared" si="727"/>
        <v>562</v>
      </c>
      <c r="BF856">
        <f t="shared" si="728"/>
        <v>560</v>
      </c>
    </row>
    <row r="857" spans="1:58" x14ac:dyDescent="0.25">
      <c r="A857" t="str">
        <f t="shared" si="721"/>
        <v>20473</v>
      </c>
      <c r="B857">
        <f t="shared" si="722"/>
        <v>2047</v>
      </c>
      <c r="C857">
        <f t="shared" si="723"/>
        <v>3</v>
      </c>
      <c r="D857">
        <f t="shared" si="724"/>
        <v>852</v>
      </c>
      <c r="AN857" s="106" t="str">
        <f t="shared" ca="1" si="735"/>
        <v/>
      </c>
      <c r="AP857" s="106" t="str">
        <f t="shared" ca="1" si="736"/>
        <v/>
      </c>
      <c r="AR857" t="str">
        <f t="shared" si="729"/>
        <v>20473</v>
      </c>
      <c r="AS857">
        <f t="shared" si="734"/>
        <v>852</v>
      </c>
      <c r="AT857">
        <f t="shared" ca="1" si="730"/>
        <v>0</v>
      </c>
      <c r="AU857">
        <f t="shared" ca="1" si="731"/>
        <v>0</v>
      </c>
      <c r="AV857">
        <f t="shared" ca="1" si="732"/>
        <v>0</v>
      </c>
      <c r="AW857">
        <f t="shared" ca="1" si="733"/>
        <v>0</v>
      </c>
      <c r="BC857">
        <f t="shared" si="725"/>
        <v>559</v>
      </c>
      <c r="BD857">
        <f t="shared" si="726"/>
        <v>561</v>
      </c>
      <c r="BE857">
        <f t="shared" si="727"/>
        <v>562</v>
      </c>
      <c r="BF857">
        <f t="shared" si="728"/>
        <v>560</v>
      </c>
    </row>
    <row r="858" spans="1:58" x14ac:dyDescent="0.25">
      <c r="A858" t="str">
        <f t="shared" si="721"/>
        <v>20474</v>
      </c>
      <c r="B858">
        <f t="shared" si="722"/>
        <v>2047</v>
      </c>
      <c r="C858">
        <f t="shared" si="723"/>
        <v>4</v>
      </c>
      <c r="D858">
        <f t="shared" si="724"/>
        <v>853</v>
      </c>
      <c r="AN858" s="106" t="str">
        <f t="shared" ca="1" si="735"/>
        <v/>
      </c>
      <c r="AP858" s="106" t="str">
        <f t="shared" ca="1" si="736"/>
        <v/>
      </c>
      <c r="AR858" t="str">
        <f t="shared" si="729"/>
        <v>20474</v>
      </c>
      <c r="AS858">
        <f t="shared" si="734"/>
        <v>853</v>
      </c>
      <c r="AT858">
        <f t="shared" ca="1" si="730"/>
        <v>0</v>
      </c>
      <c r="AU858">
        <f t="shared" ca="1" si="731"/>
        <v>0</v>
      </c>
      <c r="AV858">
        <f t="shared" ca="1" si="732"/>
        <v>0</v>
      </c>
      <c r="AW858">
        <f t="shared" ca="1" si="733"/>
        <v>0</v>
      </c>
      <c r="BC858">
        <f t="shared" si="725"/>
        <v>559</v>
      </c>
      <c r="BD858">
        <f t="shared" si="726"/>
        <v>561</v>
      </c>
      <c r="BE858">
        <f t="shared" si="727"/>
        <v>562</v>
      </c>
      <c r="BF858">
        <f t="shared" si="728"/>
        <v>560</v>
      </c>
    </row>
    <row r="859" spans="1:58" x14ac:dyDescent="0.25">
      <c r="A859" t="str">
        <f t="shared" si="721"/>
        <v>20475</v>
      </c>
      <c r="B859">
        <f t="shared" si="722"/>
        <v>2047</v>
      </c>
      <c r="C859">
        <f t="shared" si="723"/>
        <v>5</v>
      </c>
      <c r="D859">
        <f t="shared" si="724"/>
        <v>854</v>
      </c>
      <c r="AN859" s="106" t="str">
        <f t="shared" ca="1" si="735"/>
        <v/>
      </c>
      <c r="AP859" s="106" t="str">
        <f t="shared" ca="1" si="736"/>
        <v/>
      </c>
      <c r="AR859" t="str">
        <f t="shared" si="729"/>
        <v>20475</v>
      </c>
      <c r="AS859">
        <f t="shared" si="734"/>
        <v>854</v>
      </c>
      <c r="AT859">
        <f t="shared" ca="1" si="730"/>
        <v>0</v>
      </c>
      <c r="AU859">
        <f t="shared" ca="1" si="731"/>
        <v>0</v>
      </c>
      <c r="AV859">
        <f t="shared" ca="1" si="732"/>
        <v>0</v>
      </c>
      <c r="AW859">
        <f t="shared" ca="1" si="733"/>
        <v>0</v>
      </c>
      <c r="BC859">
        <f t="shared" si="725"/>
        <v>559</v>
      </c>
      <c r="BD859">
        <f t="shared" si="726"/>
        <v>561</v>
      </c>
      <c r="BE859">
        <f t="shared" si="727"/>
        <v>562</v>
      </c>
      <c r="BF859">
        <f t="shared" si="728"/>
        <v>560</v>
      </c>
    </row>
    <row r="860" spans="1:58" x14ac:dyDescent="0.25">
      <c r="A860" t="str">
        <f t="shared" si="721"/>
        <v>20476</v>
      </c>
      <c r="B860">
        <f t="shared" si="722"/>
        <v>2047</v>
      </c>
      <c r="C860">
        <f t="shared" si="723"/>
        <v>6</v>
      </c>
      <c r="D860">
        <f t="shared" si="724"/>
        <v>855</v>
      </c>
      <c r="AN860" s="106" t="str">
        <f t="shared" ca="1" si="735"/>
        <v/>
      </c>
      <c r="AP860" s="106" t="str">
        <f t="shared" ca="1" si="736"/>
        <v/>
      </c>
      <c r="AR860" t="str">
        <f t="shared" si="729"/>
        <v>20476</v>
      </c>
      <c r="AS860">
        <f t="shared" si="734"/>
        <v>855</v>
      </c>
      <c r="AT860">
        <f t="shared" ca="1" si="730"/>
        <v>0</v>
      </c>
      <c r="AU860">
        <f t="shared" ca="1" si="731"/>
        <v>0</v>
      </c>
      <c r="AV860">
        <f t="shared" ca="1" si="732"/>
        <v>0</v>
      </c>
      <c r="AW860">
        <f t="shared" ca="1" si="733"/>
        <v>0</v>
      </c>
      <c r="BC860">
        <f t="shared" si="725"/>
        <v>559</v>
      </c>
      <c r="BD860">
        <f t="shared" si="726"/>
        <v>561</v>
      </c>
      <c r="BE860">
        <f t="shared" si="727"/>
        <v>562</v>
      </c>
      <c r="BF860">
        <f t="shared" si="728"/>
        <v>560</v>
      </c>
    </row>
    <row r="861" spans="1:58" x14ac:dyDescent="0.25">
      <c r="A861" t="str">
        <f t="shared" si="721"/>
        <v>20477</v>
      </c>
      <c r="B861">
        <f t="shared" si="722"/>
        <v>2047</v>
      </c>
      <c r="C861">
        <f t="shared" si="723"/>
        <v>7</v>
      </c>
      <c r="D861">
        <f t="shared" si="724"/>
        <v>856</v>
      </c>
      <c r="AN861" s="106" t="str">
        <f t="shared" ca="1" si="735"/>
        <v/>
      </c>
      <c r="AP861" s="106" t="str">
        <f t="shared" ca="1" si="736"/>
        <v/>
      </c>
      <c r="AR861" t="str">
        <f t="shared" si="729"/>
        <v>20477</v>
      </c>
      <c r="AS861">
        <f t="shared" si="734"/>
        <v>856</v>
      </c>
      <c r="AT861">
        <f t="shared" ca="1" si="730"/>
        <v>0</v>
      </c>
      <c r="AU861">
        <f t="shared" ca="1" si="731"/>
        <v>0</v>
      </c>
      <c r="AV861">
        <f t="shared" ca="1" si="732"/>
        <v>0</v>
      </c>
      <c r="AW861">
        <f t="shared" ca="1" si="733"/>
        <v>0</v>
      </c>
      <c r="BC861">
        <f t="shared" si="725"/>
        <v>559</v>
      </c>
      <c r="BD861">
        <f t="shared" si="726"/>
        <v>561</v>
      </c>
      <c r="BE861">
        <f t="shared" si="727"/>
        <v>562</v>
      </c>
      <c r="BF861">
        <f t="shared" si="728"/>
        <v>560</v>
      </c>
    </row>
    <row r="862" spans="1:58" x14ac:dyDescent="0.25">
      <c r="A862" t="str">
        <f t="shared" ref="A862:A925" si="737">B862&amp;C862</f>
        <v>20478</v>
      </c>
      <c r="B862">
        <f t="shared" ref="B862:B925" si="738">ROUNDDOWN((D862+2)/12,0)+1976</f>
        <v>2047</v>
      </c>
      <c r="C862">
        <f t="shared" ref="C862:C925" si="739">MOD(D862+2,12)+1</f>
        <v>8</v>
      </c>
      <c r="D862">
        <f t="shared" ref="D862:D925" si="740">D861+1</f>
        <v>857</v>
      </c>
      <c r="AN862" s="106" t="str">
        <f t="shared" ca="1" si="735"/>
        <v/>
      </c>
      <c r="AP862" s="106" t="str">
        <f t="shared" ca="1" si="736"/>
        <v/>
      </c>
      <c r="AR862" t="str">
        <f t="shared" si="729"/>
        <v>20478</v>
      </c>
      <c r="AS862">
        <f t="shared" si="734"/>
        <v>857</v>
      </c>
      <c r="AT862">
        <f t="shared" ca="1" si="730"/>
        <v>0</v>
      </c>
      <c r="AU862">
        <f t="shared" ca="1" si="731"/>
        <v>0</v>
      </c>
      <c r="AV862">
        <f t="shared" ca="1" si="732"/>
        <v>0</v>
      </c>
      <c r="AW862">
        <f t="shared" ca="1" si="733"/>
        <v>0</v>
      </c>
      <c r="BC862">
        <f t="shared" si="725"/>
        <v>559</v>
      </c>
      <c r="BD862">
        <f t="shared" si="726"/>
        <v>561</v>
      </c>
      <c r="BE862">
        <f t="shared" si="727"/>
        <v>562</v>
      </c>
      <c r="BF862">
        <f t="shared" si="728"/>
        <v>560</v>
      </c>
    </row>
    <row r="863" spans="1:58" x14ac:dyDescent="0.25">
      <c r="A863" t="str">
        <f t="shared" si="737"/>
        <v>20479</v>
      </c>
      <c r="B863">
        <f t="shared" si="738"/>
        <v>2047</v>
      </c>
      <c r="C863">
        <f t="shared" si="739"/>
        <v>9</v>
      </c>
      <c r="D863">
        <f t="shared" si="740"/>
        <v>858</v>
      </c>
      <c r="AN863" s="106" t="str">
        <f t="shared" ca="1" si="735"/>
        <v/>
      </c>
      <c r="AP863" s="106" t="str">
        <f t="shared" ca="1" si="736"/>
        <v/>
      </c>
      <c r="AR863" t="str">
        <f t="shared" si="729"/>
        <v>20479</v>
      </c>
      <c r="AS863">
        <f t="shared" si="734"/>
        <v>858</v>
      </c>
      <c r="AT863">
        <f t="shared" ca="1" si="730"/>
        <v>0</v>
      </c>
      <c r="AU863">
        <f t="shared" ca="1" si="731"/>
        <v>0</v>
      </c>
      <c r="AV863">
        <f t="shared" ca="1" si="732"/>
        <v>0</v>
      </c>
      <c r="AW863">
        <f t="shared" ca="1" si="733"/>
        <v>0</v>
      </c>
      <c r="BC863">
        <f t="shared" si="725"/>
        <v>559</v>
      </c>
      <c r="BD863">
        <f t="shared" si="726"/>
        <v>561</v>
      </c>
      <c r="BE863">
        <f t="shared" si="727"/>
        <v>562</v>
      </c>
      <c r="BF863">
        <f t="shared" si="728"/>
        <v>560</v>
      </c>
    </row>
    <row r="864" spans="1:58" x14ac:dyDescent="0.25">
      <c r="A864" t="str">
        <f t="shared" si="737"/>
        <v>204710</v>
      </c>
      <c r="B864">
        <f t="shared" si="738"/>
        <v>2047</v>
      </c>
      <c r="C864">
        <f t="shared" si="739"/>
        <v>10</v>
      </c>
      <c r="D864">
        <f t="shared" si="740"/>
        <v>859</v>
      </c>
      <c r="AN864" s="106" t="str">
        <f t="shared" ca="1" si="735"/>
        <v/>
      </c>
      <c r="AP864" s="106" t="str">
        <f t="shared" ca="1" si="736"/>
        <v/>
      </c>
      <c r="AR864" t="str">
        <f t="shared" si="729"/>
        <v>204710</v>
      </c>
      <c r="AS864">
        <f t="shared" si="734"/>
        <v>859</v>
      </c>
      <c r="AT864">
        <f t="shared" ca="1" si="730"/>
        <v>0</v>
      </c>
      <c r="AU864">
        <f t="shared" ca="1" si="731"/>
        <v>0</v>
      </c>
      <c r="AV864">
        <f t="shared" ca="1" si="732"/>
        <v>0</v>
      </c>
      <c r="AW864">
        <f t="shared" ca="1" si="733"/>
        <v>0</v>
      </c>
      <c r="BC864">
        <f t="shared" si="725"/>
        <v>559</v>
      </c>
      <c r="BD864">
        <f t="shared" si="726"/>
        <v>561</v>
      </c>
      <c r="BE864">
        <f t="shared" si="727"/>
        <v>562</v>
      </c>
      <c r="BF864">
        <f t="shared" si="728"/>
        <v>560</v>
      </c>
    </row>
    <row r="865" spans="1:58" x14ac:dyDescent="0.25">
      <c r="A865" t="str">
        <f t="shared" si="737"/>
        <v>204711</v>
      </c>
      <c r="B865">
        <f t="shared" si="738"/>
        <v>2047</v>
      </c>
      <c r="C865">
        <f t="shared" si="739"/>
        <v>11</v>
      </c>
      <c r="D865">
        <f t="shared" si="740"/>
        <v>860</v>
      </c>
      <c r="AN865" s="106" t="str">
        <f t="shared" ca="1" si="735"/>
        <v/>
      </c>
      <c r="AP865" s="106" t="str">
        <f t="shared" ca="1" si="736"/>
        <v/>
      </c>
      <c r="AR865" t="str">
        <f t="shared" si="729"/>
        <v>204711</v>
      </c>
      <c r="AS865">
        <f t="shared" si="734"/>
        <v>860</v>
      </c>
      <c r="AT865">
        <f t="shared" ca="1" si="730"/>
        <v>0</v>
      </c>
      <c r="AU865">
        <f t="shared" ca="1" si="731"/>
        <v>0</v>
      </c>
      <c r="AV865">
        <f t="shared" ca="1" si="732"/>
        <v>0</v>
      </c>
      <c r="AW865">
        <f t="shared" ca="1" si="733"/>
        <v>0</v>
      </c>
      <c r="BC865">
        <f t="shared" si="725"/>
        <v>559</v>
      </c>
      <c r="BD865">
        <f t="shared" si="726"/>
        <v>561</v>
      </c>
      <c r="BE865">
        <f t="shared" si="727"/>
        <v>562</v>
      </c>
      <c r="BF865">
        <f t="shared" si="728"/>
        <v>560</v>
      </c>
    </row>
    <row r="866" spans="1:58" x14ac:dyDescent="0.25">
      <c r="A866" t="str">
        <f t="shared" si="737"/>
        <v>204712</v>
      </c>
      <c r="B866">
        <f t="shared" si="738"/>
        <v>2047</v>
      </c>
      <c r="C866">
        <f t="shared" si="739"/>
        <v>12</v>
      </c>
      <c r="D866">
        <f t="shared" si="740"/>
        <v>861</v>
      </c>
      <c r="AN866" s="106" t="str">
        <f t="shared" ca="1" si="735"/>
        <v/>
      </c>
      <c r="AP866" s="106" t="str">
        <f t="shared" ca="1" si="736"/>
        <v/>
      </c>
      <c r="AR866" t="str">
        <f t="shared" si="729"/>
        <v>204712</v>
      </c>
      <c r="AS866">
        <f t="shared" si="734"/>
        <v>861</v>
      </c>
      <c r="AT866">
        <f t="shared" ca="1" si="730"/>
        <v>0</v>
      </c>
      <c r="AU866">
        <f t="shared" ca="1" si="731"/>
        <v>0</v>
      </c>
      <c r="AV866">
        <f t="shared" ca="1" si="732"/>
        <v>0</v>
      </c>
      <c r="AW866">
        <f t="shared" ca="1" si="733"/>
        <v>0</v>
      </c>
      <c r="BC866">
        <f t="shared" si="725"/>
        <v>559</v>
      </c>
      <c r="BD866">
        <f t="shared" si="726"/>
        <v>561</v>
      </c>
      <c r="BE866">
        <f t="shared" si="727"/>
        <v>562</v>
      </c>
      <c r="BF866">
        <f t="shared" si="728"/>
        <v>560</v>
      </c>
    </row>
    <row r="867" spans="1:58" x14ac:dyDescent="0.25">
      <c r="A867" t="str">
        <f t="shared" si="737"/>
        <v>20481</v>
      </c>
      <c r="B867">
        <f t="shared" si="738"/>
        <v>2048</v>
      </c>
      <c r="C867">
        <f t="shared" si="739"/>
        <v>1</v>
      </c>
      <c r="D867">
        <f t="shared" si="740"/>
        <v>862</v>
      </c>
      <c r="AN867" s="106" t="str">
        <f t="shared" ca="1" si="735"/>
        <v/>
      </c>
      <c r="AP867" s="106" t="str">
        <f t="shared" ca="1" si="736"/>
        <v/>
      </c>
      <c r="AR867" t="str">
        <f t="shared" si="729"/>
        <v>20481</v>
      </c>
      <c r="AS867">
        <f t="shared" si="734"/>
        <v>862</v>
      </c>
      <c r="AT867">
        <f t="shared" ca="1" si="730"/>
        <v>0</v>
      </c>
      <c r="AU867">
        <f t="shared" ca="1" si="731"/>
        <v>0</v>
      </c>
      <c r="AV867">
        <f t="shared" ca="1" si="732"/>
        <v>0</v>
      </c>
      <c r="AW867">
        <f t="shared" ca="1" si="733"/>
        <v>0</v>
      </c>
      <c r="BC867">
        <f t="shared" si="725"/>
        <v>559</v>
      </c>
      <c r="BD867">
        <f t="shared" si="726"/>
        <v>561</v>
      </c>
      <c r="BE867">
        <f t="shared" si="727"/>
        <v>562</v>
      </c>
      <c r="BF867">
        <f t="shared" si="728"/>
        <v>560</v>
      </c>
    </row>
    <row r="868" spans="1:58" x14ac:dyDescent="0.25">
      <c r="A868" t="str">
        <f t="shared" si="737"/>
        <v>20482</v>
      </c>
      <c r="B868">
        <f t="shared" si="738"/>
        <v>2048</v>
      </c>
      <c r="C868">
        <f t="shared" si="739"/>
        <v>2</v>
      </c>
      <c r="D868">
        <f t="shared" si="740"/>
        <v>863</v>
      </c>
      <c r="AN868" s="106" t="str">
        <f t="shared" ca="1" si="735"/>
        <v/>
      </c>
      <c r="AP868" s="106" t="str">
        <f t="shared" ca="1" si="736"/>
        <v/>
      </c>
      <c r="AR868" t="str">
        <f t="shared" si="729"/>
        <v>20482</v>
      </c>
      <c r="AS868">
        <f t="shared" si="734"/>
        <v>863</v>
      </c>
      <c r="AT868">
        <f t="shared" ca="1" si="730"/>
        <v>0</v>
      </c>
      <c r="AU868">
        <f t="shared" ca="1" si="731"/>
        <v>0</v>
      </c>
      <c r="AV868">
        <f t="shared" ca="1" si="732"/>
        <v>0</v>
      </c>
      <c r="AW868">
        <f t="shared" ca="1" si="733"/>
        <v>0</v>
      </c>
      <c r="BC868">
        <f t="shared" si="725"/>
        <v>559</v>
      </c>
      <c r="BD868">
        <f t="shared" si="726"/>
        <v>561</v>
      </c>
      <c r="BE868">
        <f t="shared" si="727"/>
        <v>562</v>
      </c>
      <c r="BF868">
        <f t="shared" si="728"/>
        <v>560</v>
      </c>
    </row>
    <row r="869" spans="1:58" x14ac:dyDescent="0.25">
      <c r="A869" t="str">
        <f t="shared" si="737"/>
        <v>20483</v>
      </c>
      <c r="B869">
        <f t="shared" si="738"/>
        <v>2048</v>
      </c>
      <c r="C869">
        <f t="shared" si="739"/>
        <v>3</v>
      </c>
      <c r="D869">
        <f t="shared" si="740"/>
        <v>864</v>
      </c>
      <c r="AN869" s="106" t="str">
        <f t="shared" ca="1" si="735"/>
        <v/>
      </c>
      <c r="AP869" s="106" t="str">
        <f t="shared" ca="1" si="736"/>
        <v/>
      </c>
      <c r="AR869" t="str">
        <f t="shared" si="729"/>
        <v>20483</v>
      </c>
      <c r="AS869">
        <f t="shared" si="734"/>
        <v>864</v>
      </c>
      <c r="AT869">
        <f t="shared" ca="1" si="730"/>
        <v>0</v>
      </c>
      <c r="AU869">
        <f t="shared" ca="1" si="731"/>
        <v>0</v>
      </c>
      <c r="AV869">
        <f t="shared" ca="1" si="732"/>
        <v>0</v>
      </c>
      <c r="AW869">
        <f t="shared" ca="1" si="733"/>
        <v>0</v>
      </c>
      <c r="BC869">
        <f t="shared" si="725"/>
        <v>559</v>
      </c>
      <c r="BD869">
        <f t="shared" si="726"/>
        <v>561</v>
      </c>
      <c r="BE869">
        <f t="shared" si="727"/>
        <v>562</v>
      </c>
      <c r="BF869">
        <f t="shared" si="728"/>
        <v>560</v>
      </c>
    </row>
    <row r="870" spans="1:58" x14ac:dyDescent="0.25">
      <c r="A870" t="str">
        <f t="shared" si="737"/>
        <v>20484</v>
      </c>
      <c r="B870">
        <f t="shared" si="738"/>
        <v>2048</v>
      </c>
      <c r="C870">
        <f t="shared" si="739"/>
        <v>4</v>
      </c>
      <c r="D870">
        <f t="shared" si="740"/>
        <v>865</v>
      </c>
      <c r="AN870" s="106" t="str">
        <f t="shared" ca="1" si="735"/>
        <v/>
      </c>
      <c r="AP870" s="106" t="str">
        <f t="shared" ca="1" si="736"/>
        <v/>
      </c>
      <c r="AR870" t="str">
        <f t="shared" si="729"/>
        <v>20484</v>
      </c>
      <c r="AS870">
        <f t="shared" si="734"/>
        <v>865</v>
      </c>
      <c r="AT870">
        <f t="shared" ca="1" si="730"/>
        <v>0</v>
      </c>
      <c r="AU870">
        <f t="shared" ca="1" si="731"/>
        <v>0</v>
      </c>
      <c r="AV870">
        <f t="shared" ca="1" si="732"/>
        <v>0</v>
      </c>
      <c r="AW870">
        <f t="shared" ca="1" si="733"/>
        <v>0</v>
      </c>
      <c r="BC870">
        <f t="shared" si="725"/>
        <v>559</v>
      </c>
      <c r="BD870">
        <f t="shared" si="726"/>
        <v>561</v>
      </c>
      <c r="BE870">
        <f t="shared" si="727"/>
        <v>562</v>
      </c>
      <c r="BF870">
        <f t="shared" si="728"/>
        <v>560</v>
      </c>
    </row>
    <row r="871" spans="1:58" x14ac:dyDescent="0.25">
      <c r="A871" t="str">
        <f t="shared" si="737"/>
        <v>20485</v>
      </c>
      <c r="B871">
        <f t="shared" si="738"/>
        <v>2048</v>
      </c>
      <c r="C871">
        <f t="shared" si="739"/>
        <v>5</v>
      </c>
      <c r="D871">
        <f t="shared" si="740"/>
        <v>866</v>
      </c>
      <c r="AN871" s="106" t="str">
        <f t="shared" ca="1" si="735"/>
        <v/>
      </c>
      <c r="AP871" s="106" t="str">
        <f t="shared" ca="1" si="736"/>
        <v/>
      </c>
      <c r="AR871" t="str">
        <f t="shared" si="729"/>
        <v>20485</v>
      </c>
      <c r="AS871">
        <f t="shared" si="734"/>
        <v>866</v>
      </c>
      <c r="AT871">
        <f t="shared" ca="1" si="730"/>
        <v>0</v>
      </c>
      <c r="AU871">
        <f t="shared" ca="1" si="731"/>
        <v>0</v>
      </c>
      <c r="AV871">
        <f t="shared" ca="1" si="732"/>
        <v>0</v>
      </c>
      <c r="AW871">
        <f t="shared" ca="1" si="733"/>
        <v>0</v>
      </c>
      <c r="BC871">
        <f t="shared" si="725"/>
        <v>559</v>
      </c>
      <c r="BD871">
        <f t="shared" si="726"/>
        <v>561</v>
      </c>
      <c r="BE871">
        <f t="shared" si="727"/>
        <v>562</v>
      </c>
      <c r="BF871">
        <f t="shared" si="728"/>
        <v>560</v>
      </c>
    </row>
    <row r="872" spans="1:58" x14ac:dyDescent="0.25">
      <c r="A872" t="str">
        <f t="shared" si="737"/>
        <v>20486</v>
      </c>
      <c r="B872">
        <f t="shared" si="738"/>
        <v>2048</v>
      </c>
      <c r="C872">
        <f t="shared" si="739"/>
        <v>6</v>
      </c>
      <c r="D872">
        <f t="shared" si="740"/>
        <v>867</v>
      </c>
      <c r="AN872" s="106" t="str">
        <f t="shared" ca="1" si="735"/>
        <v/>
      </c>
      <c r="AP872" s="106" t="str">
        <f t="shared" ca="1" si="736"/>
        <v/>
      </c>
      <c r="AR872" t="str">
        <f t="shared" si="729"/>
        <v>20486</v>
      </c>
      <c r="AS872">
        <f t="shared" si="734"/>
        <v>867</v>
      </c>
      <c r="AT872">
        <f t="shared" ca="1" si="730"/>
        <v>0</v>
      </c>
      <c r="AU872">
        <f t="shared" ca="1" si="731"/>
        <v>0</v>
      </c>
      <c r="AV872">
        <f t="shared" ca="1" si="732"/>
        <v>0</v>
      </c>
      <c r="AW872">
        <f t="shared" ca="1" si="733"/>
        <v>0</v>
      </c>
      <c r="BC872">
        <f t="shared" si="725"/>
        <v>559</v>
      </c>
      <c r="BD872">
        <f t="shared" si="726"/>
        <v>561</v>
      </c>
      <c r="BE872">
        <f t="shared" si="727"/>
        <v>562</v>
      </c>
      <c r="BF872">
        <f t="shared" si="728"/>
        <v>560</v>
      </c>
    </row>
    <row r="873" spans="1:58" x14ac:dyDescent="0.25">
      <c r="A873" t="str">
        <f t="shared" si="737"/>
        <v>20487</v>
      </c>
      <c r="B873">
        <f t="shared" si="738"/>
        <v>2048</v>
      </c>
      <c r="C873">
        <f t="shared" si="739"/>
        <v>7</v>
      </c>
      <c r="D873">
        <f t="shared" si="740"/>
        <v>868</v>
      </c>
      <c r="AN873" s="106" t="str">
        <f t="shared" ca="1" si="735"/>
        <v/>
      </c>
      <c r="AP873" s="106" t="str">
        <f t="shared" ca="1" si="736"/>
        <v/>
      </c>
      <c r="AR873" t="str">
        <f t="shared" si="729"/>
        <v>20487</v>
      </c>
      <c r="AS873">
        <f t="shared" si="734"/>
        <v>868</v>
      </c>
      <c r="AT873">
        <f t="shared" ca="1" si="730"/>
        <v>0</v>
      </c>
      <c r="AU873">
        <f t="shared" ca="1" si="731"/>
        <v>0</v>
      </c>
      <c r="AV873">
        <f t="shared" ca="1" si="732"/>
        <v>0</v>
      </c>
      <c r="AW873">
        <f t="shared" ca="1" si="733"/>
        <v>0</v>
      </c>
      <c r="BC873">
        <f t="shared" si="725"/>
        <v>559</v>
      </c>
      <c r="BD873">
        <f t="shared" si="726"/>
        <v>561</v>
      </c>
      <c r="BE873">
        <f t="shared" si="727"/>
        <v>562</v>
      </c>
      <c r="BF873">
        <f t="shared" si="728"/>
        <v>560</v>
      </c>
    </row>
    <row r="874" spans="1:58" x14ac:dyDescent="0.25">
      <c r="A874" t="str">
        <f t="shared" si="737"/>
        <v>20488</v>
      </c>
      <c r="B874">
        <f t="shared" si="738"/>
        <v>2048</v>
      </c>
      <c r="C874">
        <f t="shared" si="739"/>
        <v>8</v>
      </c>
      <c r="D874">
        <f t="shared" si="740"/>
        <v>869</v>
      </c>
      <c r="AN874" s="106" t="str">
        <f t="shared" ca="1" si="735"/>
        <v/>
      </c>
      <c r="AP874" s="106" t="str">
        <f t="shared" ca="1" si="736"/>
        <v/>
      </c>
      <c r="AR874" t="str">
        <f t="shared" si="729"/>
        <v>20488</v>
      </c>
      <c r="AS874">
        <f t="shared" si="734"/>
        <v>869</v>
      </c>
      <c r="AT874">
        <f t="shared" ca="1" si="730"/>
        <v>0</v>
      </c>
      <c r="AU874">
        <f t="shared" ca="1" si="731"/>
        <v>0</v>
      </c>
      <c r="AV874">
        <f t="shared" ca="1" si="732"/>
        <v>0</v>
      </c>
      <c r="AW874">
        <f t="shared" ca="1" si="733"/>
        <v>0</v>
      </c>
      <c r="BC874">
        <f t="shared" si="725"/>
        <v>559</v>
      </c>
      <c r="BD874">
        <f t="shared" si="726"/>
        <v>561</v>
      </c>
      <c r="BE874">
        <f t="shared" si="727"/>
        <v>562</v>
      </c>
      <c r="BF874">
        <f t="shared" si="728"/>
        <v>560</v>
      </c>
    </row>
    <row r="875" spans="1:58" x14ac:dyDescent="0.25">
      <c r="A875" t="str">
        <f t="shared" si="737"/>
        <v>20489</v>
      </c>
      <c r="B875">
        <f t="shared" si="738"/>
        <v>2048</v>
      </c>
      <c r="C875">
        <f t="shared" si="739"/>
        <v>9</v>
      </c>
      <c r="D875">
        <f t="shared" si="740"/>
        <v>870</v>
      </c>
      <c r="AN875" s="106" t="str">
        <f t="shared" ca="1" si="735"/>
        <v/>
      </c>
      <c r="AP875" s="106" t="str">
        <f t="shared" ca="1" si="736"/>
        <v/>
      </c>
      <c r="AR875" t="str">
        <f t="shared" si="729"/>
        <v>20489</v>
      </c>
      <c r="AS875">
        <f t="shared" si="734"/>
        <v>870</v>
      </c>
      <c r="AT875">
        <f t="shared" ca="1" si="730"/>
        <v>0</v>
      </c>
      <c r="AU875">
        <f t="shared" ca="1" si="731"/>
        <v>0</v>
      </c>
      <c r="AV875">
        <f t="shared" ca="1" si="732"/>
        <v>0</v>
      </c>
      <c r="AW875">
        <f t="shared" ca="1" si="733"/>
        <v>0</v>
      </c>
      <c r="BC875">
        <f t="shared" si="725"/>
        <v>559</v>
      </c>
      <c r="BD875">
        <f t="shared" si="726"/>
        <v>561</v>
      </c>
      <c r="BE875">
        <f t="shared" si="727"/>
        <v>562</v>
      </c>
      <c r="BF875">
        <f t="shared" si="728"/>
        <v>560</v>
      </c>
    </row>
    <row r="876" spans="1:58" x14ac:dyDescent="0.25">
      <c r="A876" t="str">
        <f t="shared" si="737"/>
        <v>204810</v>
      </c>
      <c r="B876">
        <f t="shared" si="738"/>
        <v>2048</v>
      </c>
      <c r="C876">
        <f t="shared" si="739"/>
        <v>10</v>
      </c>
      <c r="D876">
        <f t="shared" si="740"/>
        <v>871</v>
      </c>
      <c r="AN876" s="106" t="str">
        <f t="shared" ca="1" si="735"/>
        <v/>
      </c>
      <c r="AP876" s="106" t="str">
        <f t="shared" ca="1" si="736"/>
        <v/>
      </c>
      <c r="AR876" t="str">
        <f t="shared" si="729"/>
        <v>204810</v>
      </c>
      <c r="AS876">
        <f t="shared" si="734"/>
        <v>871</v>
      </c>
      <c r="AT876">
        <f t="shared" ca="1" si="730"/>
        <v>0</v>
      </c>
      <c r="AU876">
        <f t="shared" ca="1" si="731"/>
        <v>0</v>
      </c>
      <c r="AV876">
        <f t="shared" ca="1" si="732"/>
        <v>0</v>
      </c>
      <c r="AW876">
        <f t="shared" ca="1" si="733"/>
        <v>0</v>
      </c>
      <c r="BC876">
        <f t="shared" si="725"/>
        <v>559</v>
      </c>
      <c r="BD876">
        <f t="shared" si="726"/>
        <v>561</v>
      </c>
      <c r="BE876">
        <f t="shared" si="727"/>
        <v>562</v>
      </c>
      <c r="BF876">
        <f t="shared" si="728"/>
        <v>560</v>
      </c>
    </row>
    <row r="877" spans="1:58" x14ac:dyDescent="0.25">
      <c r="A877" t="str">
        <f t="shared" si="737"/>
        <v>204811</v>
      </c>
      <c r="B877">
        <f t="shared" si="738"/>
        <v>2048</v>
      </c>
      <c r="C877">
        <f t="shared" si="739"/>
        <v>11</v>
      </c>
      <c r="D877">
        <f t="shared" si="740"/>
        <v>872</v>
      </c>
      <c r="AN877" s="106" t="str">
        <f t="shared" ca="1" si="735"/>
        <v/>
      </c>
      <c r="AP877" s="106" t="str">
        <f t="shared" ca="1" si="736"/>
        <v/>
      </c>
      <c r="AR877" t="str">
        <f t="shared" si="729"/>
        <v>204811</v>
      </c>
      <c r="AS877">
        <f t="shared" si="734"/>
        <v>872</v>
      </c>
      <c r="AT877">
        <f t="shared" ca="1" si="730"/>
        <v>0</v>
      </c>
      <c r="AU877">
        <f t="shared" ca="1" si="731"/>
        <v>0</v>
      </c>
      <c r="AV877">
        <f t="shared" ca="1" si="732"/>
        <v>0</v>
      </c>
      <c r="AW877">
        <f t="shared" ca="1" si="733"/>
        <v>0</v>
      </c>
      <c r="BC877">
        <f t="shared" si="725"/>
        <v>559</v>
      </c>
      <c r="BD877">
        <f t="shared" si="726"/>
        <v>561</v>
      </c>
      <c r="BE877">
        <f t="shared" si="727"/>
        <v>562</v>
      </c>
      <c r="BF877">
        <f t="shared" si="728"/>
        <v>560</v>
      </c>
    </row>
    <row r="878" spans="1:58" x14ac:dyDescent="0.25">
      <c r="A878" t="str">
        <f t="shared" si="737"/>
        <v>204812</v>
      </c>
      <c r="B878">
        <f t="shared" si="738"/>
        <v>2048</v>
      </c>
      <c r="C878">
        <f t="shared" si="739"/>
        <v>12</v>
      </c>
      <c r="D878">
        <f t="shared" si="740"/>
        <v>873</v>
      </c>
      <c r="AN878" s="106" t="str">
        <f t="shared" ca="1" si="735"/>
        <v/>
      </c>
      <c r="AP878" s="106" t="str">
        <f t="shared" ca="1" si="736"/>
        <v/>
      </c>
      <c r="AR878" t="str">
        <f t="shared" si="729"/>
        <v>204812</v>
      </c>
      <c r="AS878">
        <f t="shared" si="734"/>
        <v>873</v>
      </c>
      <c r="AT878">
        <f t="shared" ca="1" si="730"/>
        <v>0</v>
      </c>
      <c r="AU878">
        <f t="shared" ca="1" si="731"/>
        <v>0</v>
      </c>
      <c r="AV878">
        <f t="shared" ca="1" si="732"/>
        <v>0</v>
      </c>
      <c r="AW878">
        <f t="shared" ca="1" si="733"/>
        <v>0</v>
      </c>
      <c r="BC878">
        <f t="shared" si="725"/>
        <v>559</v>
      </c>
      <c r="BD878">
        <f t="shared" si="726"/>
        <v>561</v>
      </c>
      <c r="BE878">
        <f t="shared" si="727"/>
        <v>562</v>
      </c>
      <c r="BF878">
        <f t="shared" si="728"/>
        <v>560</v>
      </c>
    </row>
    <row r="879" spans="1:58" x14ac:dyDescent="0.25">
      <c r="A879" t="str">
        <f t="shared" si="737"/>
        <v>20491</v>
      </c>
      <c r="B879">
        <f t="shared" si="738"/>
        <v>2049</v>
      </c>
      <c r="C879">
        <f t="shared" si="739"/>
        <v>1</v>
      </c>
      <c r="D879">
        <f t="shared" si="740"/>
        <v>874</v>
      </c>
      <c r="AN879" s="106" t="str">
        <f t="shared" ca="1" si="735"/>
        <v/>
      </c>
      <c r="AP879" s="106" t="str">
        <f t="shared" ca="1" si="736"/>
        <v/>
      </c>
      <c r="AR879" t="str">
        <f t="shared" si="729"/>
        <v>20491</v>
      </c>
      <c r="AS879">
        <f t="shared" si="734"/>
        <v>874</v>
      </c>
      <c r="AT879">
        <f t="shared" ca="1" si="730"/>
        <v>0</v>
      </c>
      <c r="AU879">
        <f t="shared" ca="1" si="731"/>
        <v>0</v>
      </c>
      <c r="AV879">
        <f t="shared" ca="1" si="732"/>
        <v>0</v>
      </c>
      <c r="AW879">
        <f t="shared" ca="1" si="733"/>
        <v>0</v>
      </c>
      <c r="BC879">
        <f t="shared" ref="BC879:BC942" si="741">IF(E879&gt;0,ROW(E879),BC878)</f>
        <v>559</v>
      </c>
      <c r="BD879">
        <f t="shared" ref="BD879:BD942" si="742">IF(F879&gt;0,ROW(F879),BD878)</f>
        <v>561</v>
      </c>
      <c r="BE879">
        <f t="shared" ref="BE879:BE942" si="743">IF(G879&gt;0,ROW(G879),BE878)</f>
        <v>562</v>
      </c>
      <c r="BF879">
        <f t="shared" si="728"/>
        <v>560</v>
      </c>
    </row>
    <row r="880" spans="1:58" x14ac:dyDescent="0.25">
      <c r="A880" t="str">
        <f t="shared" si="737"/>
        <v>20492</v>
      </c>
      <c r="B880">
        <f t="shared" si="738"/>
        <v>2049</v>
      </c>
      <c r="C880">
        <f t="shared" si="739"/>
        <v>2</v>
      </c>
      <c r="D880">
        <f t="shared" si="740"/>
        <v>875</v>
      </c>
      <c r="AN880" s="106" t="str">
        <f t="shared" ca="1" si="735"/>
        <v/>
      </c>
      <c r="AP880" s="106" t="str">
        <f t="shared" ca="1" si="736"/>
        <v/>
      </c>
      <c r="AR880" t="str">
        <f t="shared" si="729"/>
        <v>20492</v>
      </c>
      <c r="AS880">
        <f t="shared" si="734"/>
        <v>875</v>
      </c>
      <c r="AT880">
        <f t="shared" ca="1" si="730"/>
        <v>0</v>
      </c>
      <c r="AU880">
        <f t="shared" ca="1" si="731"/>
        <v>0</v>
      </c>
      <c r="AV880">
        <f t="shared" ca="1" si="732"/>
        <v>0</v>
      </c>
      <c r="AW880">
        <f t="shared" ca="1" si="733"/>
        <v>0</v>
      </c>
      <c r="BC880">
        <f t="shared" si="741"/>
        <v>559</v>
      </c>
      <c r="BD880">
        <f t="shared" si="742"/>
        <v>561</v>
      </c>
      <c r="BE880">
        <f t="shared" si="743"/>
        <v>562</v>
      </c>
      <c r="BF880">
        <f t="shared" ref="BF880:BF943" si="744">IF(H880&gt;0,ROW(H880),BF879)</f>
        <v>560</v>
      </c>
    </row>
    <row r="881" spans="1:58" x14ac:dyDescent="0.25">
      <c r="A881" t="str">
        <f t="shared" si="737"/>
        <v>20493</v>
      </c>
      <c r="B881">
        <f t="shared" si="738"/>
        <v>2049</v>
      </c>
      <c r="C881">
        <f t="shared" si="739"/>
        <v>3</v>
      </c>
      <c r="D881">
        <f t="shared" si="740"/>
        <v>876</v>
      </c>
      <c r="AN881" s="106" t="str">
        <f t="shared" ca="1" si="735"/>
        <v/>
      </c>
      <c r="AP881" s="106" t="str">
        <f t="shared" ca="1" si="736"/>
        <v/>
      </c>
      <c r="AR881" t="str">
        <f t="shared" si="729"/>
        <v>20493</v>
      </c>
      <c r="AS881">
        <f t="shared" si="734"/>
        <v>876</v>
      </c>
      <c r="AT881">
        <f t="shared" ca="1" si="730"/>
        <v>0</v>
      </c>
      <c r="AU881">
        <f t="shared" ca="1" si="731"/>
        <v>0</v>
      </c>
      <c r="AV881">
        <f t="shared" ca="1" si="732"/>
        <v>0</v>
      </c>
      <c r="AW881">
        <f t="shared" ca="1" si="733"/>
        <v>0</v>
      </c>
      <c r="BC881">
        <f t="shared" si="741"/>
        <v>559</v>
      </c>
      <c r="BD881">
        <f t="shared" si="742"/>
        <v>561</v>
      </c>
      <c r="BE881">
        <f t="shared" si="743"/>
        <v>562</v>
      </c>
      <c r="BF881">
        <f t="shared" si="744"/>
        <v>560</v>
      </c>
    </row>
    <row r="882" spans="1:58" x14ac:dyDescent="0.25">
      <c r="A882" t="str">
        <f t="shared" si="737"/>
        <v>20494</v>
      </c>
      <c r="B882">
        <f t="shared" si="738"/>
        <v>2049</v>
      </c>
      <c r="C882">
        <f t="shared" si="739"/>
        <v>4</v>
      </c>
      <c r="D882">
        <f t="shared" si="740"/>
        <v>877</v>
      </c>
      <c r="AN882" s="106" t="str">
        <f t="shared" ca="1" si="735"/>
        <v/>
      </c>
      <c r="AP882" s="106" t="str">
        <f t="shared" ca="1" si="736"/>
        <v/>
      </c>
      <c r="AR882" t="str">
        <f t="shared" si="729"/>
        <v>20494</v>
      </c>
      <c r="AS882">
        <f t="shared" si="734"/>
        <v>877</v>
      </c>
      <c r="AT882">
        <f t="shared" ca="1" si="730"/>
        <v>0</v>
      </c>
      <c r="AU882">
        <f t="shared" ca="1" si="731"/>
        <v>0</v>
      </c>
      <c r="AV882">
        <f t="shared" ca="1" si="732"/>
        <v>0</v>
      </c>
      <c r="AW882">
        <f t="shared" ca="1" si="733"/>
        <v>0</v>
      </c>
      <c r="BC882">
        <f t="shared" si="741"/>
        <v>559</v>
      </c>
      <c r="BD882">
        <f t="shared" si="742"/>
        <v>561</v>
      </c>
      <c r="BE882">
        <f t="shared" si="743"/>
        <v>562</v>
      </c>
      <c r="BF882">
        <f t="shared" si="744"/>
        <v>560</v>
      </c>
    </row>
    <row r="883" spans="1:58" x14ac:dyDescent="0.25">
      <c r="A883" t="str">
        <f t="shared" si="737"/>
        <v>20495</v>
      </c>
      <c r="B883">
        <f t="shared" si="738"/>
        <v>2049</v>
      </c>
      <c r="C883">
        <f t="shared" si="739"/>
        <v>5</v>
      </c>
      <c r="D883">
        <f t="shared" si="740"/>
        <v>878</v>
      </c>
      <c r="AN883" s="106" t="str">
        <f t="shared" ca="1" si="735"/>
        <v/>
      </c>
      <c r="AP883" s="106" t="str">
        <f t="shared" ca="1" si="736"/>
        <v/>
      </c>
      <c r="AR883" t="str">
        <f t="shared" si="729"/>
        <v>20495</v>
      </c>
      <c r="AS883">
        <f t="shared" si="734"/>
        <v>878</v>
      </c>
      <c r="AT883">
        <f t="shared" ca="1" si="730"/>
        <v>0</v>
      </c>
      <c r="AU883">
        <f t="shared" ca="1" si="731"/>
        <v>0</v>
      </c>
      <c r="AV883">
        <f t="shared" ca="1" si="732"/>
        <v>0</v>
      </c>
      <c r="AW883">
        <f t="shared" ca="1" si="733"/>
        <v>0</v>
      </c>
      <c r="BC883">
        <f t="shared" si="741"/>
        <v>559</v>
      </c>
      <c r="BD883">
        <f t="shared" si="742"/>
        <v>561</v>
      </c>
      <c r="BE883">
        <f t="shared" si="743"/>
        <v>562</v>
      </c>
      <c r="BF883">
        <f t="shared" si="744"/>
        <v>560</v>
      </c>
    </row>
    <row r="884" spans="1:58" x14ac:dyDescent="0.25">
      <c r="A884" t="str">
        <f t="shared" si="737"/>
        <v>20496</v>
      </c>
      <c r="B884">
        <f t="shared" si="738"/>
        <v>2049</v>
      </c>
      <c r="C884">
        <f t="shared" si="739"/>
        <v>6</v>
      </c>
      <c r="D884">
        <f t="shared" si="740"/>
        <v>879</v>
      </c>
      <c r="AN884" s="106" t="str">
        <f t="shared" ca="1" si="735"/>
        <v/>
      </c>
      <c r="AP884" s="106" t="str">
        <f t="shared" ca="1" si="736"/>
        <v/>
      </c>
      <c r="AR884" t="str">
        <f t="shared" si="729"/>
        <v>20496</v>
      </c>
      <c r="AS884">
        <f t="shared" si="734"/>
        <v>879</v>
      </c>
      <c r="AT884">
        <f t="shared" ca="1" si="730"/>
        <v>0</v>
      </c>
      <c r="AU884">
        <f t="shared" ca="1" si="731"/>
        <v>0</v>
      </c>
      <c r="AV884">
        <f t="shared" ca="1" si="732"/>
        <v>0</v>
      </c>
      <c r="AW884">
        <f t="shared" ca="1" si="733"/>
        <v>0</v>
      </c>
      <c r="BC884">
        <f t="shared" si="741"/>
        <v>559</v>
      </c>
      <c r="BD884">
        <f t="shared" si="742"/>
        <v>561</v>
      </c>
      <c r="BE884">
        <f t="shared" si="743"/>
        <v>562</v>
      </c>
      <c r="BF884">
        <f t="shared" si="744"/>
        <v>560</v>
      </c>
    </row>
    <row r="885" spans="1:58" x14ac:dyDescent="0.25">
      <c r="A885" t="str">
        <f t="shared" si="737"/>
        <v>20497</v>
      </c>
      <c r="B885">
        <f t="shared" si="738"/>
        <v>2049</v>
      </c>
      <c r="C885">
        <f t="shared" si="739"/>
        <v>7</v>
      </c>
      <c r="D885">
        <f t="shared" si="740"/>
        <v>880</v>
      </c>
      <c r="AN885" s="106" t="str">
        <f t="shared" ca="1" si="735"/>
        <v/>
      </c>
      <c r="AP885" s="106" t="str">
        <f t="shared" ca="1" si="736"/>
        <v/>
      </c>
      <c r="AR885" t="str">
        <f t="shared" si="729"/>
        <v>20497</v>
      </c>
      <c r="AS885">
        <f t="shared" si="734"/>
        <v>880</v>
      </c>
      <c r="AT885">
        <f t="shared" ca="1" si="730"/>
        <v>0</v>
      </c>
      <c r="AU885">
        <f t="shared" ca="1" si="731"/>
        <v>0</v>
      </c>
      <c r="AV885">
        <f t="shared" ca="1" si="732"/>
        <v>0</v>
      </c>
      <c r="AW885">
        <f t="shared" ca="1" si="733"/>
        <v>0</v>
      </c>
      <c r="BC885">
        <f t="shared" si="741"/>
        <v>559</v>
      </c>
      <c r="BD885">
        <f t="shared" si="742"/>
        <v>561</v>
      </c>
      <c r="BE885">
        <f t="shared" si="743"/>
        <v>562</v>
      </c>
      <c r="BF885">
        <f t="shared" si="744"/>
        <v>560</v>
      </c>
    </row>
    <row r="886" spans="1:58" x14ac:dyDescent="0.25">
      <c r="A886" t="str">
        <f t="shared" si="737"/>
        <v>20498</v>
      </c>
      <c r="B886">
        <f t="shared" si="738"/>
        <v>2049</v>
      </c>
      <c r="C886">
        <f t="shared" si="739"/>
        <v>8</v>
      </c>
      <c r="D886">
        <f t="shared" si="740"/>
        <v>881</v>
      </c>
      <c r="AN886" s="106" t="str">
        <f t="shared" ca="1" si="735"/>
        <v/>
      </c>
      <c r="AP886" s="106" t="str">
        <f t="shared" ca="1" si="736"/>
        <v/>
      </c>
      <c r="AR886" t="str">
        <f t="shared" si="729"/>
        <v>20498</v>
      </c>
      <c r="AS886">
        <f t="shared" si="734"/>
        <v>881</v>
      </c>
      <c r="AT886">
        <f t="shared" ca="1" si="730"/>
        <v>0</v>
      </c>
      <c r="AU886">
        <f t="shared" ca="1" si="731"/>
        <v>0</v>
      </c>
      <c r="AV886">
        <f t="shared" ca="1" si="732"/>
        <v>0</v>
      </c>
      <c r="AW886">
        <f t="shared" ca="1" si="733"/>
        <v>0</v>
      </c>
      <c r="BC886">
        <f t="shared" si="741"/>
        <v>559</v>
      </c>
      <c r="BD886">
        <f t="shared" si="742"/>
        <v>561</v>
      </c>
      <c r="BE886">
        <f t="shared" si="743"/>
        <v>562</v>
      </c>
      <c r="BF886">
        <f t="shared" si="744"/>
        <v>560</v>
      </c>
    </row>
    <row r="887" spans="1:58" x14ac:dyDescent="0.25">
      <c r="A887" t="str">
        <f t="shared" si="737"/>
        <v>20499</v>
      </c>
      <c r="B887">
        <f t="shared" si="738"/>
        <v>2049</v>
      </c>
      <c r="C887">
        <f t="shared" si="739"/>
        <v>9</v>
      </c>
      <c r="D887">
        <f t="shared" si="740"/>
        <v>882</v>
      </c>
      <c r="AN887" s="106" t="str">
        <f t="shared" ca="1" si="735"/>
        <v/>
      </c>
      <c r="AP887" s="106" t="str">
        <f t="shared" ca="1" si="736"/>
        <v/>
      </c>
      <c r="AR887" t="str">
        <f t="shared" si="729"/>
        <v>20499</v>
      </c>
      <c r="AS887">
        <f t="shared" si="734"/>
        <v>882</v>
      </c>
      <c r="AT887">
        <f t="shared" ca="1" si="730"/>
        <v>0</v>
      </c>
      <c r="AU887">
        <f t="shared" ca="1" si="731"/>
        <v>0</v>
      </c>
      <c r="AV887">
        <f t="shared" ca="1" si="732"/>
        <v>0</v>
      </c>
      <c r="AW887">
        <f t="shared" ca="1" si="733"/>
        <v>0</v>
      </c>
      <c r="BC887">
        <f t="shared" si="741"/>
        <v>559</v>
      </c>
      <c r="BD887">
        <f t="shared" si="742"/>
        <v>561</v>
      </c>
      <c r="BE887">
        <f t="shared" si="743"/>
        <v>562</v>
      </c>
      <c r="BF887">
        <f t="shared" si="744"/>
        <v>560</v>
      </c>
    </row>
    <row r="888" spans="1:58" x14ac:dyDescent="0.25">
      <c r="A888" t="str">
        <f t="shared" si="737"/>
        <v>204910</v>
      </c>
      <c r="B888">
        <f t="shared" si="738"/>
        <v>2049</v>
      </c>
      <c r="C888">
        <f t="shared" si="739"/>
        <v>10</v>
      </c>
      <c r="D888">
        <f t="shared" si="740"/>
        <v>883</v>
      </c>
      <c r="AN888" s="106" t="str">
        <f t="shared" ca="1" si="735"/>
        <v/>
      </c>
      <c r="AP888" s="106" t="str">
        <f t="shared" ca="1" si="736"/>
        <v/>
      </c>
      <c r="AR888" t="str">
        <f t="shared" si="729"/>
        <v>204910</v>
      </c>
      <c r="AS888">
        <f t="shared" si="734"/>
        <v>883</v>
      </c>
      <c r="AT888">
        <f t="shared" ca="1" si="730"/>
        <v>0</v>
      </c>
      <c r="AU888">
        <f t="shared" ca="1" si="731"/>
        <v>0</v>
      </c>
      <c r="AV888">
        <f t="shared" ca="1" si="732"/>
        <v>0</v>
      </c>
      <c r="AW888">
        <f t="shared" ca="1" si="733"/>
        <v>0</v>
      </c>
      <c r="BC888">
        <f t="shared" si="741"/>
        <v>559</v>
      </c>
      <c r="BD888">
        <f t="shared" si="742"/>
        <v>561</v>
      </c>
      <c r="BE888">
        <f t="shared" si="743"/>
        <v>562</v>
      </c>
      <c r="BF888">
        <f t="shared" si="744"/>
        <v>560</v>
      </c>
    </row>
    <row r="889" spans="1:58" x14ac:dyDescent="0.25">
      <c r="A889" t="str">
        <f t="shared" si="737"/>
        <v>204911</v>
      </c>
      <c r="B889">
        <f t="shared" si="738"/>
        <v>2049</v>
      </c>
      <c r="C889">
        <f t="shared" si="739"/>
        <v>11</v>
      </c>
      <c r="D889">
        <f t="shared" si="740"/>
        <v>884</v>
      </c>
      <c r="AN889" s="106" t="str">
        <f t="shared" ca="1" si="735"/>
        <v/>
      </c>
      <c r="AP889" s="106" t="str">
        <f t="shared" ca="1" si="736"/>
        <v/>
      </c>
      <c r="AR889" t="str">
        <f t="shared" si="729"/>
        <v>204911</v>
      </c>
      <c r="AS889">
        <f t="shared" si="734"/>
        <v>884</v>
      </c>
      <c r="AT889">
        <f t="shared" ca="1" si="730"/>
        <v>0</v>
      </c>
      <c r="AU889">
        <f t="shared" ca="1" si="731"/>
        <v>0</v>
      </c>
      <c r="AV889">
        <f t="shared" ca="1" si="732"/>
        <v>0</v>
      </c>
      <c r="AW889">
        <f t="shared" ca="1" si="733"/>
        <v>0</v>
      </c>
      <c r="BC889">
        <f t="shared" si="741"/>
        <v>559</v>
      </c>
      <c r="BD889">
        <f t="shared" si="742"/>
        <v>561</v>
      </c>
      <c r="BE889">
        <f t="shared" si="743"/>
        <v>562</v>
      </c>
      <c r="BF889">
        <f t="shared" si="744"/>
        <v>560</v>
      </c>
    </row>
    <row r="890" spans="1:58" x14ac:dyDescent="0.25">
      <c r="A890" t="str">
        <f t="shared" si="737"/>
        <v>204912</v>
      </c>
      <c r="B890">
        <f t="shared" si="738"/>
        <v>2049</v>
      </c>
      <c r="C890">
        <f t="shared" si="739"/>
        <v>12</v>
      </c>
      <c r="D890">
        <f t="shared" si="740"/>
        <v>885</v>
      </c>
      <c r="AN890" s="106" t="str">
        <f t="shared" ca="1" si="735"/>
        <v/>
      </c>
      <c r="AP890" s="106" t="str">
        <f t="shared" ca="1" si="736"/>
        <v/>
      </c>
      <c r="AR890" t="str">
        <f t="shared" si="729"/>
        <v>204912</v>
      </c>
      <c r="AS890">
        <f t="shared" si="734"/>
        <v>885</v>
      </c>
      <c r="AT890">
        <f t="shared" ca="1" si="730"/>
        <v>0</v>
      </c>
      <c r="AU890">
        <f t="shared" ca="1" si="731"/>
        <v>0</v>
      </c>
      <c r="AV890">
        <f t="shared" ca="1" si="732"/>
        <v>0</v>
      </c>
      <c r="AW890">
        <f t="shared" ca="1" si="733"/>
        <v>0</v>
      </c>
      <c r="BC890">
        <f t="shared" si="741"/>
        <v>559</v>
      </c>
      <c r="BD890">
        <f t="shared" si="742"/>
        <v>561</v>
      </c>
      <c r="BE890">
        <f t="shared" si="743"/>
        <v>562</v>
      </c>
      <c r="BF890">
        <f t="shared" si="744"/>
        <v>560</v>
      </c>
    </row>
    <row r="891" spans="1:58" x14ac:dyDescent="0.25">
      <c r="A891" t="str">
        <f t="shared" si="737"/>
        <v>20501</v>
      </c>
      <c r="B891">
        <f t="shared" si="738"/>
        <v>2050</v>
      </c>
      <c r="C891">
        <f t="shared" si="739"/>
        <v>1</v>
      </c>
      <c r="D891">
        <f t="shared" si="740"/>
        <v>886</v>
      </c>
      <c r="AN891" s="106" t="str">
        <f t="shared" ca="1" si="735"/>
        <v/>
      </c>
      <c r="AP891" s="106" t="str">
        <f t="shared" ca="1" si="736"/>
        <v/>
      </c>
      <c r="AR891" t="str">
        <f t="shared" si="729"/>
        <v>20501</v>
      </c>
      <c r="AS891">
        <f t="shared" si="734"/>
        <v>886</v>
      </c>
      <c r="AT891">
        <f t="shared" ca="1" si="730"/>
        <v>0</v>
      </c>
      <c r="AU891">
        <f t="shared" ca="1" si="731"/>
        <v>0</v>
      </c>
      <c r="AV891">
        <f t="shared" ca="1" si="732"/>
        <v>0</v>
      </c>
      <c r="AW891">
        <f t="shared" ca="1" si="733"/>
        <v>0</v>
      </c>
      <c r="BC891">
        <f t="shared" si="741"/>
        <v>559</v>
      </c>
      <c r="BD891">
        <f t="shared" si="742"/>
        <v>561</v>
      </c>
      <c r="BE891">
        <f t="shared" si="743"/>
        <v>562</v>
      </c>
      <c r="BF891">
        <f t="shared" si="744"/>
        <v>560</v>
      </c>
    </row>
    <row r="892" spans="1:58" x14ac:dyDescent="0.25">
      <c r="A892" t="str">
        <f t="shared" si="737"/>
        <v>20502</v>
      </c>
      <c r="B892">
        <f t="shared" si="738"/>
        <v>2050</v>
      </c>
      <c r="C892">
        <f t="shared" si="739"/>
        <v>2</v>
      </c>
      <c r="D892">
        <f t="shared" si="740"/>
        <v>887</v>
      </c>
      <c r="AN892" s="106" t="str">
        <f t="shared" ca="1" si="735"/>
        <v/>
      </c>
      <c r="AP892" s="106" t="str">
        <f t="shared" ca="1" si="736"/>
        <v/>
      </c>
      <c r="AR892" t="str">
        <f t="shared" si="729"/>
        <v>20502</v>
      </c>
      <c r="AS892">
        <f t="shared" si="734"/>
        <v>887</v>
      </c>
      <c r="AT892">
        <f t="shared" ca="1" si="730"/>
        <v>0</v>
      </c>
      <c r="AU892">
        <f t="shared" ca="1" si="731"/>
        <v>0</v>
      </c>
      <c r="AV892">
        <f t="shared" ca="1" si="732"/>
        <v>0</v>
      </c>
      <c r="AW892">
        <f t="shared" ca="1" si="733"/>
        <v>0</v>
      </c>
      <c r="BC892">
        <f t="shared" si="741"/>
        <v>559</v>
      </c>
      <c r="BD892">
        <f t="shared" si="742"/>
        <v>561</v>
      </c>
      <c r="BE892">
        <f t="shared" si="743"/>
        <v>562</v>
      </c>
      <c r="BF892">
        <f t="shared" si="744"/>
        <v>560</v>
      </c>
    </row>
    <row r="893" spans="1:58" x14ac:dyDescent="0.25">
      <c r="A893" t="str">
        <f t="shared" si="737"/>
        <v>20503</v>
      </c>
      <c r="B893">
        <f t="shared" si="738"/>
        <v>2050</v>
      </c>
      <c r="C893">
        <f t="shared" si="739"/>
        <v>3</v>
      </c>
      <c r="D893">
        <f t="shared" si="740"/>
        <v>888</v>
      </c>
      <c r="AN893" s="106" t="str">
        <f t="shared" ca="1" si="735"/>
        <v/>
      </c>
      <c r="AP893" s="106" t="str">
        <f t="shared" ca="1" si="736"/>
        <v/>
      </c>
      <c r="AR893" t="str">
        <f t="shared" si="729"/>
        <v>20503</v>
      </c>
      <c r="AS893">
        <f t="shared" si="734"/>
        <v>888</v>
      </c>
      <c r="AT893">
        <f t="shared" ca="1" si="730"/>
        <v>0</v>
      </c>
      <c r="AU893">
        <f t="shared" ca="1" si="731"/>
        <v>0</v>
      </c>
      <c r="AV893">
        <f t="shared" ca="1" si="732"/>
        <v>0</v>
      </c>
      <c r="AW893">
        <f t="shared" ca="1" si="733"/>
        <v>0</v>
      </c>
      <c r="BC893">
        <f t="shared" si="741"/>
        <v>559</v>
      </c>
      <c r="BD893">
        <f t="shared" si="742"/>
        <v>561</v>
      </c>
      <c r="BE893">
        <f t="shared" si="743"/>
        <v>562</v>
      </c>
      <c r="BF893">
        <f t="shared" si="744"/>
        <v>560</v>
      </c>
    </row>
    <row r="894" spans="1:58" x14ac:dyDescent="0.25">
      <c r="A894" t="str">
        <f t="shared" si="737"/>
        <v>20504</v>
      </c>
      <c r="B894">
        <f t="shared" si="738"/>
        <v>2050</v>
      </c>
      <c r="C894">
        <f t="shared" si="739"/>
        <v>4</v>
      </c>
      <c r="D894">
        <f t="shared" si="740"/>
        <v>889</v>
      </c>
      <c r="AN894" s="106" t="str">
        <f t="shared" ca="1" si="735"/>
        <v/>
      </c>
      <c r="AP894" s="106" t="str">
        <f t="shared" ca="1" si="736"/>
        <v/>
      </c>
      <c r="AR894" t="str">
        <f t="shared" si="729"/>
        <v>20504</v>
      </c>
      <c r="AS894">
        <f t="shared" si="734"/>
        <v>889</v>
      </c>
      <c r="AT894">
        <f t="shared" ca="1" si="730"/>
        <v>0</v>
      </c>
      <c r="AU894">
        <f t="shared" ca="1" si="731"/>
        <v>0</v>
      </c>
      <c r="AV894">
        <f t="shared" ca="1" si="732"/>
        <v>0</v>
      </c>
      <c r="AW894">
        <f t="shared" ca="1" si="733"/>
        <v>0</v>
      </c>
      <c r="BC894">
        <f t="shared" si="741"/>
        <v>559</v>
      </c>
      <c r="BD894">
        <f t="shared" si="742"/>
        <v>561</v>
      </c>
      <c r="BE894">
        <f t="shared" si="743"/>
        <v>562</v>
      </c>
      <c r="BF894">
        <f t="shared" si="744"/>
        <v>560</v>
      </c>
    </row>
    <row r="895" spans="1:58" x14ac:dyDescent="0.25">
      <c r="A895" t="str">
        <f t="shared" si="737"/>
        <v>20505</v>
      </c>
      <c r="B895">
        <f t="shared" si="738"/>
        <v>2050</v>
      </c>
      <c r="C895">
        <f t="shared" si="739"/>
        <v>5</v>
      </c>
      <c r="D895">
        <f t="shared" si="740"/>
        <v>890</v>
      </c>
      <c r="AN895" s="106" t="str">
        <f t="shared" ca="1" si="735"/>
        <v/>
      </c>
      <c r="AP895" s="106" t="str">
        <f t="shared" ca="1" si="736"/>
        <v/>
      </c>
      <c r="AR895" t="str">
        <f t="shared" si="729"/>
        <v>20505</v>
      </c>
      <c r="AS895">
        <f t="shared" si="734"/>
        <v>890</v>
      </c>
      <c r="AT895">
        <f t="shared" ca="1" si="730"/>
        <v>0</v>
      </c>
      <c r="AU895">
        <f t="shared" ca="1" si="731"/>
        <v>0</v>
      </c>
      <c r="AV895">
        <f t="shared" ca="1" si="732"/>
        <v>0</v>
      </c>
      <c r="AW895">
        <f t="shared" ca="1" si="733"/>
        <v>0</v>
      </c>
      <c r="BC895">
        <f t="shared" si="741"/>
        <v>559</v>
      </c>
      <c r="BD895">
        <f t="shared" si="742"/>
        <v>561</v>
      </c>
      <c r="BE895">
        <f t="shared" si="743"/>
        <v>562</v>
      </c>
      <c r="BF895">
        <f t="shared" si="744"/>
        <v>560</v>
      </c>
    </row>
    <row r="896" spans="1:58" x14ac:dyDescent="0.25">
      <c r="A896" t="str">
        <f t="shared" si="737"/>
        <v>20506</v>
      </c>
      <c r="B896">
        <f t="shared" si="738"/>
        <v>2050</v>
      </c>
      <c r="C896">
        <f t="shared" si="739"/>
        <v>6</v>
      </c>
      <c r="D896">
        <f t="shared" si="740"/>
        <v>891</v>
      </c>
      <c r="AN896" s="106" t="str">
        <f t="shared" ca="1" si="735"/>
        <v/>
      </c>
      <c r="AP896" s="106" t="str">
        <f t="shared" ca="1" si="736"/>
        <v/>
      </c>
      <c r="AR896" t="str">
        <f t="shared" si="729"/>
        <v>20506</v>
      </c>
      <c r="AS896">
        <f t="shared" si="734"/>
        <v>891</v>
      </c>
      <c r="AT896">
        <f t="shared" ca="1" si="730"/>
        <v>0</v>
      </c>
      <c r="AU896">
        <f t="shared" ca="1" si="731"/>
        <v>0</v>
      </c>
      <c r="AV896">
        <f t="shared" ca="1" si="732"/>
        <v>0</v>
      </c>
      <c r="AW896">
        <f t="shared" ca="1" si="733"/>
        <v>0</v>
      </c>
      <c r="BC896">
        <f t="shared" si="741"/>
        <v>559</v>
      </c>
      <c r="BD896">
        <f t="shared" si="742"/>
        <v>561</v>
      </c>
      <c r="BE896">
        <f t="shared" si="743"/>
        <v>562</v>
      </c>
      <c r="BF896">
        <f t="shared" si="744"/>
        <v>560</v>
      </c>
    </row>
    <row r="897" spans="1:58" x14ac:dyDescent="0.25">
      <c r="A897" t="str">
        <f t="shared" si="737"/>
        <v>20507</v>
      </c>
      <c r="B897">
        <f t="shared" si="738"/>
        <v>2050</v>
      </c>
      <c r="C897">
        <f t="shared" si="739"/>
        <v>7</v>
      </c>
      <c r="D897">
        <f t="shared" si="740"/>
        <v>892</v>
      </c>
      <c r="AN897" s="106" t="str">
        <f t="shared" ca="1" si="735"/>
        <v/>
      </c>
      <c r="AP897" s="106" t="str">
        <f t="shared" ca="1" si="736"/>
        <v/>
      </c>
      <c r="AR897" t="str">
        <f t="shared" si="729"/>
        <v>20507</v>
      </c>
      <c r="AS897">
        <f t="shared" si="734"/>
        <v>892</v>
      </c>
      <c r="AT897">
        <f t="shared" ca="1" si="730"/>
        <v>0</v>
      </c>
      <c r="AU897">
        <f t="shared" ca="1" si="731"/>
        <v>0</v>
      </c>
      <c r="AV897">
        <f t="shared" ca="1" si="732"/>
        <v>0</v>
      </c>
      <c r="AW897">
        <f t="shared" ca="1" si="733"/>
        <v>0</v>
      </c>
      <c r="BC897">
        <f t="shared" si="741"/>
        <v>559</v>
      </c>
      <c r="BD897">
        <f t="shared" si="742"/>
        <v>561</v>
      </c>
      <c r="BE897">
        <f t="shared" si="743"/>
        <v>562</v>
      </c>
      <c r="BF897">
        <f t="shared" si="744"/>
        <v>560</v>
      </c>
    </row>
    <row r="898" spans="1:58" x14ac:dyDescent="0.25">
      <c r="A898" t="str">
        <f t="shared" si="737"/>
        <v>20508</v>
      </c>
      <c r="B898">
        <f t="shared" si="738"/>
        <v>2050</v>
      </c>
      <c r="C898">
        <f t="shared" si="739"/>
        <v>8</v>
      </c>
      <c r="D898">
        <f t="shared" si="740"/>
        <v>893</v>
      </c>
      <c r="AN898" s="106" t="str">
        <f t="shared" ca="1" si="735"/>
        <v/>
      </c>
      <c r="AP898" s="106" t="str">
        <f t="shared" ca="1" si="736"/>
        <v/>
      </c>
      <c r="AR898" t="str">
        <f t="shared" si="729"/>
        <v>20508</v>
      </c>
      <c r="AS898">
        <f t="shared" si="734"/>
        <v>893</v>
      </c>
      <c r="AT898">
        <f t="shared" ca="1" si="730"/>
        <v>0</v>
      </c>
      <c r="AU898">
        <f t="shared" ca="1" si="731"/>
        <v>0</v>
      </c>
      <c r="AV898">
        <f t="shared" ca="1" si="732"/>
        <v>0</v>
      </c>
      <c r="AW898">
        <f t="shared" ca="1" si="733"/>
        <v>0</v>
      </c>
      <c r="BC898">
        <f t="shared" si="741"/>
        <v>559</v>
      </c>
      <c r="BD898">
        <f t="shared" si="742"/>
        <v>561</v>
      </c>
      <c r="BE898">
        <f t="shared" si="743"/>
        <v>562</v>
      </c>
      <c r="BF898">
        <f t="shared" si="744"/>
        <v>560</v>
      </c>
    </row>
    <row r="899" spans="1:58" x14ac:dyDescent="0.25">
      <c r="A899" t="str">
        <f t="shared" si="737"/>
        <v>20509</v>
      </c>
      <c r="B899">
        <f t="shared" si="738"/>
        <v>2050</v>
      </c>
      <c r="C899">
        <f t="shared" si="739"/>
        <v>9</v>
      </c>
      <c r="D899">
        <f t="shared" si="740"/>
        <v>894</v>
      </c>
      <c r="AN899" s="106" t="str">
        <f t="shared" ca="1" si="735"/>
        <v/>
      </c>
      <c r="AP899" s="106" t="str">
        <f t="shared" ca="1" si="736"/>
        <v/>
      </c>
      <c r="AR899" t="str">
        <f t="shared" si="729"/>
        <v>20509</v>
      </c>
      <c r="AS899">
        <f t="shared" si="734"/>
        <v>894</v>
      </c>
      <c r="AT899">
        <f t="shared" ca="1" si="730"/>
        <v>0</v>
      </c>
      <c r="AU899">
        <f t="shared" ca="1" si="731"/>
        <v>0</v>
      </c>
      <c r="AV899">
        <f t="shared" ca="1" si="732"/>
        <v>0</v>
      </c>
      <c r="AW899">
        <f t="shared" ca="1" si="733"/>
        <v>0</v>
      </c>
      <c r="BC899">
        <f t="shared" si="741"/>
        <v>559</v>
      </c>
      <c r="BD899">
        <f t="shared" si="742"/>
        <v>561</v>
      </c>
      <c r="BE899">
        <f t="shared" si="743"/>
        <v>562</v>
      </c>
      <c r="BF899">
        <f t="shared" si="744"/>
        <v>560</v>
      </c>
    </row>
    <row r="900" spans="1:58" x14ac:dyDescent="0.25">
      <c r="A900" t="str">
        <f t="shared" si="737"/>
        <v>205010</v>
      </c>
      <c r="B900">
        <f t="shared" si="738"/>
        <v>2050</v>
      </c>
      <c r="C900">
        <f t="shared" si="739"/>
        <v>10</v>
      </c>
      <c r="D900">
        <f t="shared" si="740"/>
        <v>895</v>
      </c>
      <c r="AN900" s="106" t="str">
        <f t="shared" ca="1" si="735"/>
        <v/>
      </c>
      <c r="AP900" s="106" t="str">
        <f t="shared" ca="1" si="736"/>
        <v/>
      </c>
      <c r="AR900" t="str">
        <f t="shared" si="729"/>
        <v>205010</v>
      </c>
      <c r="AS900">
        <f t="shared" si="734"/>
        <v>895</v>
      </c>
      <c r="AT900">
        <f t="shared" ca="1" si="730"/>
        <v>0</v>
      </c>
      <c r="AU900">
        <f t="shared" ca="1" si="731"/>
        <v>0</v>
      </c>
      <c r="AV900">
        <f t="shared" ca="1" si="732"/>
        <v>0</v>
      </c>
      <c r="AW900">
        <f t="shared" ca="1" si="733"/>
        <v>0</v>
      </c>
      <c r="BC900">
        <f t="shared" si="741"/>
        <v>559</v>
      </c>
      <c r="BD900">
        <f t="shared" si="742"/>
        <v>561</v>
      </c>
      <c r="BE900">
        <f t="shared" si="743"/>
        <v>562</v>
      </c>
      <c r="BF900">
        <f t="shared" si="744"/>
        <v>560</v>
      </c>
    </row>
    <row r="901" spans="1:58" x14ac:dyDescent="0.25">
      <c r="A901" t="str">
        <f t="shared" si="737"/>
        <v>205011</v>
      </c>
      <c r="B901">
        <f t="shared" si="738"/>
        <v>2050</v>
      </c>
      <c r="C901">
        <f t="shared" si="739"/>
        <v>11</v>
      </c>
      <c r="D901">
        <f t="shared" si="740"/>
        <v>896</v>
      </c>
      <c r="AN901" s="106" t="str">
        <f t="shared" ca="1" si="735"/>
        <v/>
      </c>
      <c r="AP901" s="106" t="str">
        <f t="shared" ca="1" si="736"/>
        <v/>
      </c>
      <c r="AR901" t="str">
        <f t="shared" si="729"/>
        <v>205011</v>
      </c>
      <c r="AS901">
        <f t="shared" si="734"/>
        <v>896</v>
      </c>
      <c r="AT901">
        <f t="shared" ca="1" si="730"/>
        <v>0</v>
      </c>
      <c r="AU901">
        <f t="shared" ca="1" si="731"/>
        <v>0</v>
      </c>
      <c r="AV901">
        <f t="shared" ca="1" si="732"/>
        <v>0</v>
      </c>
      <c r="AW901">
        <f t="shared" ca="1" si="733"/>
        <v>0</v>
      </c>
      <c r="BC901">
        <f t="shared" si="741"/>
        <v>559</v>
      </c>
      <c r="BD901">
        <f t="shared" si="742"/>
        <v>561</v>
      </c>
      <c r="BE901">
        <f t="shared" si="743"/>
        <v>562</v>
      </c>
      <c r="BF901">
        <f t="shared" si="744"/>
        <v>560</v>
      </c>
    </row>
    <row r="902" spans="1:58" x14ac:dyDescent="0.25">
      <c r="A902" t="str">
        <f t="shared" si="737"/>
        <v>205012</v>
      </c>
      <c r="B902">
        <f t="shared" si="738"/>
        <v>2050</v>
      </c>
      <c r="C902">
        <f t="shared" si="739"/>
        <v>12</v>
      </c>
      <c r="D902">
        <f t="shared" si="740"/>
        <v>897</v>
      </c>
      <c r="AN902" s="106" t="str">
        <f t="shared" ca="1" si="735"/>
        <v/>
      </c>
      <c r="AP902" s="106" t="str">
        <f t="shared" ca="1" si="736"/>
        <v/>
      </c>
      <c r="AR902" t="str">
        <f t="shared" si="729"/>
        <v>205012</v>
      </c>
      <c r="AS902">
        <f t="shared" si="734"/>
        <v>897</v>
      </c>
      <c r="AT902">
        <f t="shared" ca="1" si="730"/>
        <v>0</v>
      </c>
      <c r="AU902">
        <f t="shared" ca="1" si="731"/>
        <v>0</v>
      </c>
      <c r="AV902">
        <f t="shared" ca="1" si="732"/>
        <v>0</v>
      </c>
      <c r="AW902">
        <f t="shared" ca="1" si="733"/>
        <v>0</v>
      </c>
      <c r="BC902">
        <f t="shared" si="741"/>
        <v>559</v>
      </c>
      <c r="BD902">
        <f t="shared" si="742"/>
        <v>561</v>
      </c>
      <c r="BE902">
        <f t="shared" si="743"/>
        <v>562</v>
      </c>
      <c r="BF902">
        <f t="shared" si="744"/>
        <v>560</v>
      </c>
    </row>
    <row r="903" spans="1:58" x14ac:dyDescent="0.25">
      <c r="A903" t="str">
        <f t="shared" si="737"/>
        <v>20511</v>
      </c>
      <c r="B903">
        <f t="shared" si="738"/>
        <v>2051</v>
      </c>
      <c r="C903">
        <f t="shared" si="739"/>
        <v>1</v>
      </c>
      <c r="D903">
        <f t="shared" si="740"/>
        <v>898</v>
      </c>
      <c r="AN903" s="106" t="str">
        <f t="shared" ca="1" si="735"/>
        <v/>
      </c>
      <c r="AR903" t="str">
        <f t="shared" ref="AR903:AR962" si="745">A903</f>
        <v>20511</v>
      </c>
      <c r="AS903">
        <f t="shared" si="734"/>
        <v>898</v>
      </c>
      <c r="AT903">
        <f t="shared" ref="AT903:AT962" ca="1" si="746">ROUND(IF(ROW()&lt;BC$2,E903,INDIRECT(ADDRESS(BC$2,E$3))*(INDIRECT(ADDRESS(BC$2,E$3))/INDIRECT(ADDRESS(BC903-$BJ$3,E$3)))^((ROW()-BC903)/$BJ$3)*((ROW()-BC903-1)&lt;$BM$3)),0)</f>
        <v>0</v>
      </c>
      <c r="AU903">
        <f t="shared" ref="AU903:AU962" ca="1" si="747">ROUND(IF(ROW()&lt;BD$2,F903,INDIRECT(ADDRESS(BD$2,F$3))*(INDIRECT(ADDRESS(BD$2,F$3))/INDIRECT(ADDRESS(BD903-$BJ$3,F$3)))^((ROW()-BD903)/$BJ$3)*((ROW()-BD903-1)&lt;$BM$3)),0)</f>
        <v>0</v>
      </c>
      <c r="AV903">
        <f t="shared" ref="AV903:AV962" ca="1" si="748">MIN(1,ROUND(IF(ROW()&lt;BE$2,G903,INDIRECT(ADDRESS(BE$2,G$3))*(INDIRECT(ADDRESS(BE$2,G$3))/INDIRECT(ADDRESS(BE903-$BJ$3,G$3)))^((ROW()-BE903)/$BJ$3)*((ROW()-BE903-1)&lt;$BM$3)),2))</f>
        <v>0</v>
      </c>
      <c r="AW903">
        <f t="shared" ref="AW903:AW962" ca="1" si="749">ROUND(IF(ROW()&lt;BF$2,H903,INDIRECT(ADDRESS(BF$2,H$3))*(INDIRECT(ADDRESS(BF$2,H$3))/INDIRECT(ADDRESS(BF903-$BJ$3,H$3)))^((ROW()-BF903)/$BJ$3)*((ROW()-BF903-1)&lt;$BM$3)),1)</f>
        <v>0</v>
      </c>
      <c r="BC903">
        <f t="shared" si="741"/>
        <v>559</v>
      </c>
      <c r="BD903">
        <f t="shared" si="742"/>
        <v>561</v>
      </c>
      <c r="BE903">
        <f t="shared" si="743"/>
        <v>562</v>
      </c>
      <c r="BF903">
        <f t="shared" si="744"/>
        <v>560</v>
      </c>
    </row>
    <row r="904" spans="1:58" x14ac:dyDescent="0.25">
      <c r="A904" t="str">
        <f t="shared" si="737"/>
        <v>20512</v>
      </c>
      <c r="B904">
        <f t="shared" si="738"/>
        <v>2051</v>
      </c>
      <c r="C904">
        <f t="shared" si="739"/>
        <v>2</v>
      </c>
      <c r="D904">
        <f t="shared" si="740"/>
        <v>899</v>
      </c>
      <c r="AN904" s="106" t="str">
        <f t="shared" ca="1" si="735"/>
        <v/>
      </c>
      <c r="AR904" t="str">
        <f t="shared" si="745"/>
        <v>20512</v>
      </c>
      <c r="AS904">
        <f t="shared" si="734"/>
        <v>899</v>
      </c>
      <c r="AT904">
        <f t="shared" ca="1" si="746"/>
        <v>0</v>
      </c>
      <c r="AU904">
        <f t="shared" ca="1" si="747"/>
        <v>0</v>
      </c>
      <c r="AV904">
        <f t="shared" ca="1" si="748"/>
        <v>0</v>
      </c>
      <c r="AW904">
        <f t="shared" ca="1" si="749"/>
        <v>0</v>
      </c>
      <c r="BC904">
        <f t="shared" si="741"/>
        <v>559</v>
      </c>
      <c r="BD904">
        <f t="shared" si="742"/>
        <v>561</v>
      </c>
      <c r="BE904">
        <f t="shared" si="743"/>
        <v>562</v>
      </c>
      <c r="BF904">
        <f t="shared" si="744"/>
        <v>560</v>
      </c>
    </row>
    <row r="905" spans="1:58" x14ac:dyDescent="0.25">
      <c r="A905" t="str">
        <f t="shared" si="737"/>
        <v>20513</v>
      </c>
      <c r="B905">
        <f t="shared" si="738"/>
        <v>2051</v>
      </c>
      <c r="C905">
        <f t="shared" si="739"/>
        <v>3</v>
      </c>
      <c r="D905">
        <f t="shared" si="740"/>
        <v>900</v>
      </c>
      <c r="AN905" s="106" t="str">
        <f t="shared" ca="1" si="735"/>
        <v/>
      </c>
      <c r="AR905" t="str">
        <f t="shared" si="745"/>
        <v>20513</v>
      </c>
      <c r="AS905">
        <f t="shared" si="734"/>
        <v>900</v>
      </c>
      <c r="AT905">
        <f t="shared" ca="1" si="746"/>
        <v>0</v>
      </c>
      <c r="AU905">
        <f t="shared" ca="1" si="747"/>
        <v>0</v>
      </c>
      <c r="AV905">
        <f t="shared" ca="1" si="748"/>
        <v>0</v>
      </c>
      <c r="AW905">
        <f t="shared" ca="1" si="749"/>
        <v>0</v>
      </c>
      <c r="BC905">
        <f t="shared" si="741"/>
        <v>559</v>
      </c>
      <c r="BD905">
        <f t="shared" si="742"/>
        <v>561</v>
      </c>
      <c r="BE905">
        <f t="shared" si="743"/>
        <v>562</v>
      </c>
      <c r="BF905">
        <f t="shared" si="744"/>
        <v>560</v>
      </c>
    </row>
    <row r="906" spans="1:58" x14ac:dyDescent="0.25">
      <c r="A906" t="str">
        <f t="shared" si="737"/>
        <v>20514</v>
      </c>
      <c r="B906">
        <f t="shared" si="738"/>
        <v>2051</v>
      </c>
      <c r="C906">
        <f t="shared" si="739"/>
        <v>4</v>
      </c>
      <c r="D906">
        <f t="shared" si="740"/>
        <v>901</v>
      </c>
      <c r="AN906" s="106" t="str">
        <f t="shared" ca="1" si="735"/>
        <v/>
      </c>
      <c r="AR906" t="str">
        <f t="shared" si="745"/>
        <v>20514</v>
      </c>
      <c r="AS906">
        <f t="shared" si="734"/>
        <v>901</v>
      </c>
      <c r="AT906">
        <f t="shared" ca="1" si="746"/>
        <v>0</v>
      </c>
      <c r="AU906">
        <f t="shared" ca="1" si="747"/>
        <v>0</v>
      </c>
      <c r="AV906">
        <f t="shared" ca="1" si="748"/>
        <v>0</v>
      </c>
      <c r="AW906">
        <f t="shared" ca="1" si="749"/>
        <v>0</v>
      </c>
      <c r="BC906">
        <f t="shared" si="741"/>
        <v>559</v>
      </c>
      <c r="BD906">
        <f t="shared" si="742"/>
        <v>561</v>
      </c>
      <c r="BE906">
        <f t="shared" si="743"/>
        <v>562</v>
      </c>
      <c r="BF906">
        <f t="shared" si="744"/>
        <v>560</v>
      </c>
    </row>
    <row r="907" spans="1:58" x14ac:dyDescent="0.25">
      <c r="A907" t="str">
        <f t="shared" si="737"/>
        <v>20515</v>
      </c>
      <c r="B907">
        <f t="shared" si="738"/>
        <v>2051</v>
      </c>
      <c r="C907">
        <f t="shared" si="739"/>
        <v>5</v>
      </c>
      <c r="D907">
        <f t="shared" si="740"/>
        <v>902</v>
      </c>
      <c r="AN907" s="106" t="str">
        <f t="shared" ca="1" si="735"/>
        <v/>
      </c>
      <c r="AR907" t="str">
        <f t="shared" si="745"/>
        <v>20515</v>
      </c>
      <c r="AS907">
        <f t="shared" si="734"/>
        <v>902</v>
      </c>
      <c r="AT907">
        <f t="shared" ca="1" si="746"/>
        <v>0</v>
      </c>
      <c r="AU907">
        <f t="shared" ca="1" si="747"/>
        <v>0</v>
      </c>
      <c r="AV907">
        <f t="shared" ca="1" si="748"/>
        <v>0</v>
      </c>
      <c r="AW907">
        <f t="shared" ca="1" si="749"/>
        <v>0</v>
      </c>
      <c r="BC907">
        <f t="shared" si="741"/>
        <v>559</v>
      </c>
      <c r="BD907">
        <f t="shared" si="742"/>
        <v>561</v>
      </c>
      <c r="BE907">
        <f t="shared" si="743"/>
        <v>562</v>
      </c>
      <c r="BF907">
        <f t="shared" si="744"/>
        <v>560</v>
      </c>
    </row>
    <row r="908" spans="1:58" x14ac:dyDescent="0.25">
      <c r="A908" t="str">
        <f t="shared" si="737"/>
        <v>20516</v>
      </c>
      <c r="B908">
        <f t="shared" si="738"/>
        <v>2051</v>
      </c>
      <c r="C908">
        <f t="shared" si="739"/>
        <v>6</v>
      </c>
      <c r="D908">
        <f t="shared" si="740"/>
        <v>903</v>
      </c>
      <c r="AN908" s="106" t="str">
        <f t="shared" ca="1" si="735"/>
        <v/>
      </c>
      <c r="AR908" t="str">
        <f t="shared" si="745"/>
        <v>20516</v>
      </c>
      <c r="AS908">
        <f t="shared" si="734"/>
        <v>903</v>
      </c>
      <c r="AT908">
        <f t="shared" ca="1" si="746"/>
        <v>0</v>
      </c>
      <c r="AU908">
        <f t="shared" ca="1" si="747"/>
        <v>0</v>
      </c>
      <c r="AV908">
        <f t="shared" ca="1" si="748"/>
        <v>0</v>
      </c>
      <c r="AW908">
        <f t="shared" ca="1" si="749"/>
        <v>0</v>
      </c>
      <c r="BC908">
        <f t="shared" si="741"/>
        <v>559</v>
      </c>
      <c r="BD908">
        <f t="shared" si="742"/>
        <v>561</v>
      </c>
      <c r="BE908">
        <f t="shared" si="743"/>
        <v>562</v>
      </c>
      <c r="BF908">
        <f t="shared" si="744"/>
        <v>560</v>
      </c>
    </row>
    <row r="909" spans="1:58" x14ac:dyDescent="0.25">
      <c r="A909" t="str">
        <f t="shared" si="737"/>
        <v>20517</v>
      </c>
      <c r="B909">
        <f t="shared" si="738"/>
        <v>2051</v>
      </c>
      <c r="C909">
        <f t="shared" si="739"/>
        <v>7</v>
      </c>
      <c r="D909">
        <f t="shared" si="740"/>
        <v>904</v>
      </c>
      <c r="AN909" s="106" t="str">
        <f t="shared" ca="1" si="735"/>
        <v/>
      </c>
      <c r="AR909" t="str">
        <f t="shared" si="745"/>
        <v>20517</v>
      </c>
      <c r="AS909">
        <f t="shared" ref="AS909:AS962" si="750">D909</f>
        <v>904</v>
      </c>
      <c r="AT909">
        <f t="shared" ca="1" si="746"/>
        <v>0</v>
      </c>
      <c r="AU909">
        <f t="shared" ca="1" si="747"/>
        <v>0</v>
      </c>
      <c r="AV909">
        <f t="shared" ca="1" si="748"/>
        <v>0</v>
      </c>
      <c r="AW909">
        <f t="shared" ca="1" si="749"/>
        <v>0</v>
      </c>
      <c r="BC909">
        <f t="shared" si="741"/>
        <v>559</v>
      </c>
      <c r="BD909">
        <f t="shared" si="742"/>
        <v>561</v>
      </c>
      <c r="BE909">
        <f t="shared" si="743"/>
        <v>562</v>
      </c>
      <c r="BF909">
        <f t="shared" si="744"/>
        <v>560</v>
      </c>
    </row>
    <row r="910" spans="1:58" x14ac:dyDescent="0.25">
      <c r="A910" t="str">
        <f t="shared" si="737"/>
        <v>20518</v>
      </c>
      <c r="B910">
        <f t="shared" si="738"/>
        <v>2051</v>
      </c>
      <c r="C910">
        <f t="shared" si="739"/>
        <v>8</v>
      </c>
      <c r="D910">
        <f t="shared" si="740"/>
        <v>905</v>
      </c>
      <c r="AN910" s="106" t="str">
        <f t="shared" ca="1" si="735"/>
        <v/>
      </c>
      <c r="AR910" t="str">
        <f t="shared" si="745"/>
        <v>20518</v>
      </c>
      <c r="AS910">
        <f t="shared" si="750"/>
        <v>905</v>
      </c>
      <c r="AT910">
        <f t="shared" ca="1" si="746"/>
        <v>0</v>
      </c>
      <c r="AU910">
        <f t="shared" ca="1" si="747"/>
        <v>0</v>
      </c>
      <c r="AV910">
        <f t="shared" ca="1" si="748"/>
        <v>0</v>
      </c>
      <c r="AW910">
        <f t="shared" ca="1" si="749"/>
        <v>0</v>
      </c>
      <c r="BC910">
        <f t="shared" si="741"/>
        <v>559</v>
      </c>
      <c r="BD910">
        <f t="shared" si="742"/>
        <v>561</v>
      </c>
      <c r="BE910">
        <f t="shared" si="743"/>
        <v>562</v>
      </c>
      <c r="BF910">
        <f t="shared" si="744"/>
        <v>560</v>
      </c>
    </row>
    <row r="911" spans="1:58" x14ac:dyDescent="0.25">
      <c r="A911" t="str">
        <f t="shared" si="737"/>
        <v>20519</v>
      </c>
      <c r="B911">
        <f t="shared" si="738"/>
        <v>2051</v>
      </c>
      <c r="C911">
        <f t="shared" si="739"/>
        <v>9</v>
      </c>
      <c r="D911">
        <f t="shared" si="740"/>
        <v>906</v>
      </c>
      <c r="AN911" s="106" t="str">
        <f t="shared" ca="1" si="735"/>
        <v/>
      </c>
      <c r="AR911" t="str">
        <f t="shared" si="745"/>
        <v>20519</v>
      </c>
      <c r="AS911">
        <f t="shared" si="750"/>
        <v>906</v>
      </c>
      <c r="AT911">
        <f t="shared" ca="1" si="746"/>
        <v>0</v>
      </c>
      <c r="AU911">
        <f t="shared" ca="1" si="747"/>
        <v>0</v>
      </c>
      <c r="AV911">
        <f t="shared" ca="1" si="748"/>
        <v>0</v>
      </c>
      <c r="AW911">
        <f t="shared" ca="1" si="749"/>
        <v>0</v>
      </c>
      <c r="BC911">
        <f t="shared" si="741"/>
        <v>559</v>
      </c>
      <c r="BD911">
        <f t="shared" si="742"/>
        <v>561</v>
      </c>
      <c r="BE911">
        <f t="shared" si="743"/>
        <v>562</v>
      </c>
      <c r="BF911">
        <f t="shared" si="744"/>
        <v>560</v>
      </c>
    </row>
    <row r="912" spans="1:58" x14ac:dyDescent="0.25">
      <c r="A912" t="str">
        <f t="shared" si="737"/>
        <v>205110</v>
      </c>
      <c r="B912">
        <f t="shared" si="738"/>
        <v>2051</v>
      </c>
      <c r="C912">
        <f t="shared" si="739"/>
        <v>10</v>
      </c>
      <c r="D912">
        <f t="shared" si="740"/>
        <v>907</v>
      </c>
      <c r="AN912" s="106" t="str">
        <f t="shared" ca="1" si="735"/>
        <v/>
      </c>
      <c r="AR912" t="str">
        <f t="shared" si="745"/>
        <v>205110</v>
      </c>
      <c r="AS912">
        <f t="shared" si="750"/>
        <v>907</v>
      </c>
      <c r="AT912">
        <f t="shared" ca="1" si="746"/>
        <v>0</v>
      </c>
      <c r="AU912">
        <f t="shared" ca="1" si="747"/>
        <v>0</v>
      </c>
      <c r="AV912">
        <f t="shared" ca="1" si="748"/>
        <v>0</v>
      </c>
      <c r="AW912">
        <f t="shared" ca="1" si="749"/>
        <v>0</v>
      </c>
      <c r="BC912">
        <f t="shared" si="741"/>
        <v>559</v>
      </c>
      <c r="BD912">
        <f t="shared" si="742"/>
        <v>561</v>
      </c>
      <c r="BE912">
        <f t="shared" si="743"/>
        <v>562</v>
      </c>
      <c r="BF912">
        <f t="shared" si="744"/>
        <v>560</v>
      </c>
    </row>
    <row r="913" spans="1:58" x14ac:dyDescent="0.25">
      <c r="A913" t="str">
        <f t="shared" si="737"/>
        <v>205111</v>
      </c>
      <c r="B913">
        <f t="shared" si="738"/>
        <v>2051</v>
      </c>
      <c r="C913">
        <f t="shared" si="739"/>
        <v>11</v>
      </c>
      <c r="D913">
        <f t="shared" si="740"/>
        <v>908</v>
      </c>
      <c r="AN913" s="106" t="str">
        <f t="shared" ca="1" si="735"/>
        <v/>
      </c>
      <c r="AR913" t="str">
        <f t="shared" si="745"/>
        <v>205111</v>
      </c>
      <c r="AS913">
        <f t="shared" si="750"/>
        <v>908</v>
      </c>
      <c r="AT913">
        <f t="shared" ca="1" si="746"/>
        <v>0</v>
      </c>
      <c r="AU913">
        <f t="shared" ca="1" si="747"/>
        <v>0</v>
      </c>
      <c r="AV913">
        <f t="shared" ca="1" si="748"/>
        <v>0</v>
      </c>
      <c r="AW913">
        <f t="shared" ca="1" si="749"/>
        <v>0</v>
      </c>
      <c r="BC913">
        <f t="shared" si="741"/>
        <v>559</v>
      </c>
      <c r="BD913">
        <f t="shared" si="742"/>
        <v>561</v>
      </c>
      <c r="BE913">
        <f t="shared" si="743"/>
        <v>562</v>
      </c>
      <c r="BF913">
        <f t="shared" si="744"/>
        <v>560</v>
      </c>
    </row>
    <row r="914" spans="1:58" x14ac:dyDescent="0.25">
      <c r="A914" t="str">
        <f t="shared" si="737"/>
        <v>205112</v>
      </c>
      <c r="B914">
        <f t="shared" si="738"/>
        <v>2051</v>
      </c>
      <c r="C914">
        <f t="shared" si="739"/>
        <v>12</v>
      </c>
      <c r="D914">
        <f t="shared" si="740"/>
        <v>909</v>
      </c>
      <c r="AN914" s="106" t="str">
        <f t="shared" ca="1" si="735"/>
        <v/>
      </c>
      <c r="AR914" t="str">
        <f t="shared" si="745"/>
        <v>205112</v>
      </c>
      <c r="AS914">
        <f t="shared" si="750"/>
        <v>909</v>
      </c>
      <c r="AT914">
        <f t="shared" ca="1" si="746"/>
        <v>0</v>
      </c>
      <c r="AU914">
        <f t="shared" ca="1" si="747"/>
        <v>0</v>
      </c>
      <c r="AV914">
        <f t="shared" ca="1" si="748"/>
        <v>0</v>
      </c>
      <c r="AW914">
        <f t="shared" ca="1" si="749"/>
        <v>0</v>
      </c>
      <c r="BC914">
        <f t="shared" si="741"/>
        <v>559</v>
      </c>
      <c r="BD914">
        <f t="shared" si="742"/>
        <v>561</v>
      </c>
      <c r="BE914">
        <f t="shared" si="743"/>
        <v>562</v>
      </c>
      <c r="BF914">
        <f t="shared" si="744"/>
        <v>560</v>
      </c>
    </row>
    <row r="915" spans="1:58" x14ac:dyDescent="0.25">
      <c r="A915" t="str">
        <f t="shared" si="737"/>
        <v>20521</v>
      </c>
      <c r="B915">
        <f t="shared" si="738"/>
        <v>2052</v>
      </c>
      <c r="C915">
        <f t="shared" si="739"/>
        <v>1</v>
      </c>
      <c r="D915">
        <f t="shared" si="740"/>
        <v>910</v>
      </c>
      <c r="AN915" s="106" t="str">
        <f t="shared" ref="AN915:AN978" ca="1" si="751">IF(AND(AT915=0,AT914&gt;0),DATE(B915,C915-1,1),"")</f>
        <v/>
      </c>
      <c r="AR915" t="str">
        <f t="shared" si="745"/>
        <v>20521</v>
      </c>
      <c r="AS915">
        <f t="shared" si="750"/>
        <v>910</v>
      </c>
      <c r="AT915">
        <f t="shared" ca="1" si="746"/>
        <v>0</v>
      </c>
      <c r="AU915">
        <f t="shared" ca="1" si="747"/>
        <v>0</v>
      </c>
      <c r="AV915">
        <f t="shared" ca="1" si="748"/>
        <v>0</v>
      </c>
      <c r="AW915">
        <f t="shared" ca="1" si="749"/>
        <v>0</v>
      </c>
      <c r="BC915">
        <f t="shared" si="741"/>
        <v>559</v>
      </c>
      <c r="BD915">
        <f t="shared" si="742"/>
        <v>561</v>
      </c>
      <c r="BE915">
        <f t="shared" si="743"/>
        <v>562</v>
      </c>
      <c r="BF915">
        <f t="shared" si="744"/>
        <v>560</v>
      </c>
    </row>
    <row r="916" spans="1:58" x14ac:dyDescent="0.25">
      <c r="A916" t="str">
        <f t="shared" si="737"/>
        <v>20522</v>
      </c>
      <c r="B916">
        <f t="shared" si="738"/>
        <v>2052</v>
      </c>
      <c r="C916">
        <f t="shared" si="739"/>
        <v>2</v>
      </c>
      <c r="D916">
        <f t="shared" si="740"/>
        <v>911</v>
      </c>
      <c r="AN916" s="106" t="str">
        <f t="shared" ca="1" si="751"/>
        <v/>
      </c>
      <c r="AR916" t="str">
        <f t="shared" si="745"/>
        <v>20522</v>
      </c>
      <c r="AS916">
        <f t="shared" si="750"/>
        <v>911</v>
      </c>
      <c r="AT916">
        <f t="shared" ca="1" si="746"/>
        <v>0</v>
      </c>
      <c r="AU916">
        <f t="shared" ca="1" si="747"/>
        <v>0</v>
      </c>
      <c r="AV916">
        <f t="shared" ca="1" si="748"/>
        <v>0</v>
      </c>
      <c r="AW916">
        <f t="shared" ca="1" si="749"/>
        <v>0</v>
      </c>
      <c r="BC916">
        <f t="shared" si="741"/>
        <v>559</v>
      </c>
      <c r="BD916">
        <f t="shared" si="742"/>
        <v>561</v>
      </c>
      <c r="BE916">
        <f t="shared" si="743"/>
        <v>562</v>
      </c>
      <c r="BF916">
        <f t="shared" si="744"/>
        <v>560</v>
      </c>
    </row>
    <row r="917" spans="1:58" x14ac:dyDescent="0.25">
      <c r="A917" t="str">
        <f t="shared" si="737"/>
        <v>20523</v>
      </c>
      <c r="B917">
        <f t="shared" si="738"/>
        <v>2052</v>
      </c>
      <c r="C917">
        <f t="shared" si="739"/>
        <v>3</v>
      </c>
      <c r="D917">
        <f t="shared" si="740"/>
        <v>912</v>
      </c>
      <c r="AN917" s="106" t="str">
        <f t="shared" ca="1" si="751"/>
        <v/>
      </c>
      <c r="AR917" t="str">
        <f t="shared" si="745"/>
        <v>20523</v>
      </c>
      <c r="AS917">
        <f t="shared" si="750"/>
        <v>912</v>
      </c>
      <c r="AT917">
        <f t="shared" ca="1" si="746"/>
        <v>0</v>
      </c>
      <c r="AU917">
        <f t="shared" ca="1" si="747"/>
        <v>0</v>
      </c>
      <c r="AV917">
        <f t="shared" ca="1" si="748"/>
        <v>0</v>
      </c>
      <c r="AW917">
        <f t="shared" ca="1" si="749"/>
        <v>0</v>
      </c>
      <c r="BC917">
        <f t="shared" si="741"/>
        <v>559</v>
      </c>
      <c r="BD917">
        <f t="shared" si="742"/>
        <v>561</v>
      </c>
      <c r="BE917">
        <f t="shared" si="743"/>
        <v>562</v>
      </c>
      <c r="BF917">
        <f t="shared" si="744"/>
        <v>560</v>
      </c>
    </row>
    <row r="918" spans="1:58" x14ac:dyDescent="0.25">
      <c r="A918" t="str">
        <f t="shared" si="737"/>
        <v>20524</v>
      </c>
      <c r="B918">
        <f t="shared" si="738"/>
        <v>2052</v>
      </c>
      <c r="C918">
        <f t="shared" si="739"/>
        <v>4</v>
      </c>
      <c r="D918">
        <f t="shared" si="740"/>
        <v>913</v>
      </c>
      <c r="AN918" s="106" t="str">
        <f t="shared" ca="1" si="751"/>
        <v/>
      </c>
      <c r="AR918" t="str">
        <f t="shared" si="745"/>
        <v>20524</v>
      </c>
      <c r="AS918">
        <f t="shared" si="750"/>
        <v>913</v>
      </c>
      <c r="AT918">
        <f t="shared" ca="1" si="746"/>
        <v>0</v>
      </c>
      <c r="AU918">
        <f t="shared" ca="1" si="747"/>
        <v>0</v>
      </c>
      <c r="AV918">
        <f t="shared" ca="1" si="748"/>
        <v>0</v>
      </c>
      <c r="AW918">
        <f t="shared" ca="1" si="749"/>
        <v>0</v>
      </c>
      <c r="BC918">
        <f t="shared" si="741"/>
        <v>559</v>
      </c>
      <c r="BD918">
        <f t="shared" si="742"/>
        <v>561</v>
      </c>
      <c r="BE918">
        <f t="shared" si="743"/>
        <v>562</v>
      </c>
      <c r="BF918">
        <f t="shared" si="744"/>
        <v>560</v>
      </c>
    </row>
    <row r="919" spans="1:58" x14ac:dyDescent="0.25">
      <c r="A919" t="str">
        <f t="shared" si="737"/>
        <v>20525</v>
      </c>
      <c r="B919">
        <f t="shared" si="738"/>
        <v>2052</v>
      </c>
      <c r="C919">
        <f t="shared" si="739"/>
        <v>5</v>
      </c>
      <c r="D919">
        <f t="shared" si="740"/>
        <v>914</v>
      </c>
      <c r="AN919" s="106" t="str">
        <f t="shared" ca="1" si="751"/>
        <v/>
      </c>
      <c r="AR919" t="str">
        <f t="shared" si="745"/>
        <v>20525</v>
      </c>
      <c r="AS919">
        <f t="shared" si="750"/>
        <v>914</v>
      </c>
      <c r="AT919">
        <f t="shared" ca="1" si="746"/>
        <v>0</v>
      </c>
      <c r="AU919">
        <f t="shared" ca="1" si="747"/>
        <v>0</v>
      </c>
      <c r="AV919">
        <f t="shared" ca="1" si="748"/>
        <v>0</v>
      </c>
      <c r="AW919">
        <f t="shared" ca="1" si="749"/>
        <v>0</v>
      </c>
      <c r="BC919">
        <f t="shared" si="741"/>
        <v>559</v>
      </c>
      <c r="BD919">
        <f t="shared" si="742"/>
        <v>561</v>
      </c>
      <c r="BE919">
        <f t="shared" si="743"/>
        <v>562</v>
      </c>
      <c r="BF919">
        <f t="shared" si="744"/>
        <v>560</v>
      </c>
    </row>
    <row r="920" spans="1:58" x14ac:dyDescent="0.25">
      <c r="A920" t="str">
        <f t="shared" si="737"/>
        <v>20526</v>
      </c>
      <c r="B920">
        <f t="shared" si="738"/>
        <v>2052</v>
      </c>
      <c r="C920">
        <f t="shared" si="739"/>
        <v>6</v>
      </c>
      <c r="D920">
        <f t="shared" si="740"/>
        <v>915</v>
      </c>
      <c r="AN920" s="106" t="str">
        <f t="shared" ca="1" si="751"/>
        <v/>
      </c>
      <c r="AR920" t="str">
        <f t="shared" si="745"/>
        <v>20526</v>
      </c>
      <c r="AS920">
        <f t="shared" si="750"/>
        <v>915</v>
      </c>
      <c r="AT920">
        <f t="shared" ca="1" si="746"/>
        <v>0</v>
      </c>
      <c r="AU920">
        <f t="shared" ca="1" si="747"/>
        <v>0</v>
      </c>
      <c r="AV920">
        <f t="shared" ca="1" si="748"/>
        <v>0</v>
      </c>
      <c r="AW920">
        <f t="shared" ca="1" si="749"/>
        <v>0</v>
      </c>
      <c r="BC920">
        <f t="shared" si="741"/>
        <v>559</v>
      </c>
      <c r="BD920">
        <f t="shared" si="742"/>
        <v>561</v>
      </c>
      <c r="BE920">
        <f t="shared" si="743"/>
        <v>562</v>
      </c>
      <c r="BF920">
        <f t="shared" si="744"/>
        <v>560</v>
      </c>
    </row>
    <row r="921" spans="1:58" x14ac:dyDescent="0.25">
      <c r="A921" t="str">
        <f t="shared" si="737"/>
        <v>20527</v>
      </c>
      <c r="B921">
        <f t="shared" si="738"/>
        <v>2052</v>
      </c>
      <c r="C921">
        <f t="shared" si="739"/>
        <v>7</v>
      </c>
      <c r="D921">
        <f t="shared" si="740"/>
        <v>916</v>
      </c>
      <c r="AN921" s="106" t="str">
        <f t="shared" ca="1" si="751"/>
        <v/>
      </c>
      <c r="AR921" t="str">
        <f t="shared" si="745"/>
        <v>20527</v>
      </c>
      <c r="AS921">
        <f t="shared" si="750"/>
        <v>916</v>
      </c>
      <c r="AT921">
        <f t="shared" ca="1" si="746"/>
        <v>0</v>
      </c>
      <c r="AU921">
        <f t="shared" ca="1" si="747"/>
        <v>0</v>
      </c>
      <c r="AV921">
        <f t="shared" ca="1" si="748"/>
        <v>0</v>
      </c>
      <c r="AW921">
        <f t="shared" ca="1" si="749"/>
        <v>0</v>
      </c>
      <c r="BC921">
        <f t="shared" si="741"/>
        <v>559</v>
      </c>
      <c r="BD921">
        <f t="shared" si="742"/>
        <v>561</v>
      </c>
      <c r="BE921">
        <f t="shared" si="743"/>
        <v>562</v>
      </c>
      <c r="BF921">
        <f t="shared" si="744"/>
        <v>560</v>
      </c>
    </row>
    <row r="922" spans="1:58" x14ac:dyDescent="0.25">
      <c r="A922" t="str">
        <f t="shared" si="737"/>
        <v>20528</v>
      </c>
      <c r="B922">
        <f t="shared" si="738"/>
        <v>2052</v>
      </c>
      <c r="C922">
        <f t="shared" si="739"/>
        <v>8</v>
      </c>
      <c r="D922">
        <f t="shared" si="740"/>
        <v>917</v>
      </c>
      <c r="AN922" s="106" t="str">
        <f t="shared" ca="1" si="751"/>
        <v/>
      </c>
      <c r="AR922" t="str">
        <f t="shared" si="745"/>
        <v>20528</v>
      </c>
      <c r="AS922">
        <f t="shared" si="750"/>
        <v>917</v>
      </c>
      <c r="AT922">
        <f t="shared" ca="1" si="746"/>
        <v>0</v>
      </c>
      <c r="AU922">
        <f t="shared" ca="1" si="747"/>
        <v>0</v>
      </c>
      <c r="AV922">
        <f t="shared" ca="1" si="748"/>
        <v>0</v>
      </c>
      <c r="AW922">
        <f t="shared" ca="1" si="749"/>
        <v>0</v>
      </c>
      <c r="BC922">
        <f t="shared" si="741"/>
        <v>559</v>
      </c>
      <c r="BD922">
        <f t="shared" si="742"/>
        <v>561</v>
      </c>
      <c r="BE922">
        <f t="shared" si="743"/>
        <v>562</v>
      </c>
      <c r="BF922">
        <f t="shared" si="744"/>
        <v>560</v>
      </c>
    </row>
    <row r="923" spans="1:58" x14ac:dyDescent="0.25">
      <c r="A923" t="str">
        <f t="shared" si="737"/>
        <v>20529</v>
      </c>
      <c r="B923">
        <f t="shared" si="738"/>
        <v>2052</v>
      </c>
      <c r="C923">
        <f t="shared" si="739"/>
        <v>9</v>
      </c>
      <c r="D923">
        <f t="shared" si="740"/>
        <v>918</v>
      </c>
      <c r="AN923" s="106" t="str">
        <f t="shared" ca="1" si="751"/>
        <v/>
      </c>
      <c r="AR923" t="str">
        <f t="shared" si="745"/>
        <v>20529</v>
      </c>
      <c r="AS923">
        <f t="shared" si="750"/>
        <v>918</v>
      </c>
      <c r="AT923">
        <f t="shared" ca="1" si="746"/>
        <v>0</v>
      </c>
      <c r="AU923">
        <f t="shared" ca="1" si="747"/>
        <v>0</v>
      </c>
      <c r="AV923">
        <f t="shared" ca="1" si="748"/>
        <v>0</v>
      </c>
      <c r="AW923">
        <f t="shared" ca="1" si="749"/>
        <v>0</v>
      </c>
      <c r="BC923">
        <f t="shared" si="741"/>
        <v>559</v>
      </c>
      <c r="BD923">
        <f t="shared" si="742"/>
        <v>561</v>
      </c>
      <c r="BE923">
        <f t="shared" si="743"/>
        <v>562</v>
      </c>
      <c r="BF923">
        <f t="shared" si="744"/>
        <v>560</v>
      </c>
    </row>
    <row r="924" spans="1:58" x14ac:dyDescent="0.25">
      <c r="A924" t="str">
        <f t="shared" si="737"/>
        <v>205210</v>
      </c>
      <c r="B924">
        <f t="shared" si="738"/>
        <v>2052</v>
      </c>
      <c r="C924">
        <f t="shared" si="739"/>
        <v>10</v>
      </c>
      <c r="D924">
        <f t="shared" si="740"/>
        <v>919</v>
      </c>
      <c r="AN924" s="106" t="str">
        <f t="shared" ca="1" si="751"/>
        <v/>
      </c>
      <c r="AR924" t="str">
        <f t="shared" si="745"/>
        <v>205210</v>
      </c>
      <c r="AS924">
        <f t="shared" si="750"/>
        <v>919</v>
      </c>
      <c r="AT924">
        <f t="shared" ca="1" si="746"/>
        <v>0</v>
      </c>
      <c r="AU924">
        <f t="shared" ca="1" si="747"/>
        <v>0</v>
      </c>
      <c r="AV924">
        <f t="shared" ca="1" si="748"/>
        <v>0</v>
      </c>
      <c r="AW924">
        <f t="shared" ca="1" si="749"/>
        <v>0</v>
      </c>
      <c r="BC924">
        <f t="shared" si="741"/>
        <v>559</v>
      </c>
      <c r="BD924">
        <f t="shared" si="742"/>
        <v>561</v>
      </c>
      <c r="BE924">
        <f t="shared" si="743"/>
        <v>562</v>
      </c>
      <c r="BF924">
        <f t="shared" si="744"/>
        <v>560</v>
      </c>
    </row>
    <row r="925" spans="1:58" x14ac:dyDescent="0.25">
      <c r="A925" t="str">
        <f t="shared" si="737"/>
        <v>205211</v>
      </c>
      <c r="B925">
        <f t="shared" si="738"/>
        <v>2052</v>
      </c>
      <c r="C925">
        <f t="shared" si="739"/>
        <v>11</v>
      </c>
      <c r="D925">
        <f t="shared" si="740"/>
        <v>920</v>
      </c>
      <c r="AN925" s="106" t="str">
        <f t="shared" ca="1" si="751"/>
        <v/>
      </c>
      <c r="AR925" t="str">
        <f t="shared" si="745"/>
        <v>205211</v>
      </c>
      <c r="AS925">
        <f t="shared" si="750"/>
        <v>920</v>
      </c>
      <c r="AT925">
        <f t="shared" ca="1" si="746"/>
        <v>0</v>
      </c>
      <c r="AU925">
        <f t="shared" ca="1" si="747"/>
        <v>0</v>
      </c>
      <c r="AV925">
        <f t="shared" ca="1" si="748"/>
        <v>0</v>
      </c>
      <c r="AW925">
        <f t="shared" ca="1" si="749"/>
        <v>0</v>
      </c>
      <c r="BC925">
        <f t="shared" si="741"/>
        <v>559</v>
      </c>
      <c r="BD925">
        <f t="shared" si="742"/>
        <v>561</v>
      </c>
      <c r="BE925">
        <f t="shared" si="743"/>
        <v>562</v>
      </c>
      <c r="BF925">
        <f t="shared" si="744"/>
        <v>560</v>
      </c>
    </row>
    <row r="926" spans="1:58" x14ac:dyDescent="0.25">
      <c r="A926" t="str">
        <f t="shared" ref="A926:A962" si="752">B926&amp;C926</f>
        <v>205212</v>
      </c>
      <c r="B926">
        <f t="shared" ref="B926:B962" si="753">ROUNDDOWN((D926+2)/12,0)+1976</f>
        <v>2052</v>
      </c>
      <c r="C926">
        <f t="shared" ref="C926:C962" si="754">MOD(D926+2,12)+1</f>
        <v>12</v>
      </c>
      <c r="D926">
        <f t="shared" ref="D926:D962" si="755">D925+1</f>
        <v>921</v>
      </c>
      <c r="AN926" s="106" t="str">
        <f t="shared" ca="1" si="751"/>
        <v/>
      </c>
      <c r="AR926" t="str">
        <f t="shared" si="745"/>
        <v>205212</v>
      </c>
      <c r="AS926">
        <f t="shared" si="750"/>
        <v>921</v>
      </c>
      <c r="AT926">
        <f t="shared" ca="1" si="746"/>
        <v>0</v>
      </c>
      <c r="AU926">
        <f t="shared" ca="1" si="747"/>
        <v>0</v>
      </c>
      <c r="AV926">
        <f t="shared" ca="1" si="748"/>
        <v>0</v>
      </c>
      <c r="AW926">
        <f t="shared" ca="1" si="749"/>
        <v>0</v>
      </c>
      <c r="BC926">
        <f t="shared" si="741"/>
        <v>559</v>
      </c>
      <c r="BD926">
        <f t="shared" si="742"/>
        <v>561</v>
      </c>
      <c r="BE926">
        <f t="shared" si="743"/>
        <v>562</v>
      </c>
      <c r="BF926">
        <f t="shared" si="744"/>
        <v>560</v>
      </c>
    </row>
    <row r="927" spans="1:58" x14ac:dyDescent="0.25">
      <c r="A927" t="str">
        <f t="shared" si="752"/>
        <v>20531</v>
      </c>
      <c r="B927">
        <f t="shared" si="753"/>
        <v>2053</v>
      </c>
      <c r="C927">
        <f t="shared" si="754"/>
        <v>1</v>
      </c>
      <c r="D927">
        <f t="shared" si="755"/>
        <v>922</v>
      </c>
      <c r="AN927" s="106" t="str">
        <f t="shared" ca="1" si="751"/>
        <v/>
      </c>
      <c r="AR927" t="str">
        <f t="shared" si="745"/>
        <v>20531</v>
      </c>
      <c r="AS927">
        <f t="shared" si="750"/>
        <v>922</v>
      </c>
      <c r="AT927">
        <f t="shared" ca="1" si="746"/>
        <v>0</v>
      </c>
      <c r="AU927">
        <f t="shared" ca="1" si="747"/>
        <v>0</v>
      </c>
      <c r="AV927">
        <f t="shared" ca="1" si="748"/>
        <v>0</v>
      </c>
      <c r="AW927">
        <f t="shared" ca="1" si="749"/>
        <v>0</v>
      </c>
      <c r="BC927">
        <f t="shared" si="741"/>
        <v>559</v>
      </c>
      <c r="BD927">
        <f t="shared" si="742"/>
        <v>561</v>
      </c>
      <c r="BE927">
        <f t="shared" si="743"/>
        <v>562</v>
      </c>
      <c r="BF927">
        <f t="shared" si="744"/>
        <v>560</v>
      </c>
    </row>
    <row r="928" spans="1:58" x14ac:dyDescent="0.25">
      <c r="A928" t="str">
        <f t="shared" si="752"/>
        <v>20532</v>
      </c>
      <c r="B928">
        <f t="shared" si="753"/>
        <v>2053</v>
      </c>
      <c r="C928">
        <f t="shared" si="754"/>
        <v>2</v>
      </c>
      <c r="D928">
        <f t="shared" si="755"/>
        <v>923</v>
      </c>
      <c r="AN928" s="106" t="str">
        <f t="shared" ca="1" si="751"/>
        <v/>
      </c>
      <c r="AR928" t="str">
        <f t="shared" si="745"/>
        <v>20532</v>
      </c>
      <c r="AS928">
        <f t="shared" si="750"/>
        <v>923</v>
      </c>
      <c r="AT928">
        <f t="shared" ca="1" si="746"/>
        <v>0</v>
      </c>
      <c r="AU928">
        <f t="shared" ca="1" si="747"/>
        <v>0</v>
      </c>
      <c r="AV928">
        <f t="shared" ca="1" si="748"/>
        <v>0</v>
      </c>
      <c r="AW928">
        <f t="shared" ca="1" si="749"/>
        <v>0</v>
      </c>
      <c r="BC928">
        <f t="shared" si="741"/>
        <v>559</v>
      </c>
      <c r="BD928">
        <f t="shared" si="742"/>
        <v>561</v>
      </c>
      <c r="BE928">
        <f t="shared" si="743"/>
        <v>562</v>
      </c>
      <c r="BF928">
        <f t="shared" si="744"/>
        <v>560</v>
      </c>
    </row>
    <row r="929" spans="1:58" x14ac:dyDescent="0.25">
      <c r="A929" t="str">
        <f t="shared" si="752"/>
        <v>20533</v>
      </c>
      <c r="B929">
        <f t="shared" si="753"/>
        <v>2053</v>
      </c>
      <c r="C929">
        <f t="shared" si="754"/>
        <v>3</v>
      </c>
      <c r="D929">
        <f t="shared" si="755"/>
        <v>924</v>
      </c>
      <c r="AN929" s="106" t="str">
        <f t="shared" ca="1" si="751"/>
        <v/>
      </c>
      <c r="AR929" t="str">
        <f t="shared" si="745"/>
        <v>20533</v>
      </c>
      <c r="AS929">
        <f t="shared" si="750"/>
        <v>924</v>
      </c>
      <c r="AT929">
        <f t="shared" ca="1" si="746"/>
        <v>0</v>
      </c>
      <c r="AU929">
        <f t="shared" ca="1" si="747"/>
        <v>0</v>
      </c>
      <c r="AV929">
        <f t="shared" ca="1" si="748"/>
        <v>0</v>
      </c>
      <c r="AW929">
        <f t="shared" ca="1" si="749"/>
        <v>0</v>
      </c>
      <c r="BC929">
        <f t="shared" si="741"/>
        <v>559</v>
      </c>
      <c r="BD929">
        <f t="shared" si="742"/>
        <v>561</v>
      </c>
      <c r="BE929">
        <f t="shared" si="743"/>
        <v>562</v>
      </c>
      <c r="BF929">
        <f t="shared" si="744"/>
        <v>560</v>
      </c>
    </row>
    <row r="930" spans="1:58" x14ac:dyDescent="0.25">
      <c r="A930" t="str">
        <f t="shared" si="752"/>
        <v>20534</v>
      </c>
      <c r="B930">
        <f t="shared" si="753"/>
        <v>2053</v>
      </c>
      <c r="C930">
        <f t="shared" si="754"/>
        <v>4</v>
      </c>
      <c r="D930">
        <f t="shared" si="755"/>
        <v>925</v>
      </c>
      <c r="AN930" s="106" t="str">
        <f t="shared" ca="1" si="751"/>
        <v/>
      </c>
      <c r="AR930" t="str">
        <f t="shared" si="745"/>
        <v>20534</v>
      </c>
      <c r="AS930">
        <f t="shared" si="750"/>
        <v>925</v>
      </c>
      <c r="AT930">
        <f t="shared" ca="1" si="746"/>
        <v>0</v>
      </c>
      <c r="AU930">
        <f t="shared" ca="1" si="747"/>
        <v>0</v>
      </c>
      <c r="AV930">
        <f t="shared" ca="1" si="748"/>
        <v>0</v>
      </c>
      <c r="AW930">
        <f t="shared" ca="1" si="749"/>
        <v>0</v>
      </c>
      <c r="BC930">
        <f t="shared" si="741"/>
        <v>559</v>
      </c>
      <c r="BD930">
        <f t="shared" si="742"/>
        <v>561</v>
      </c>
      <c r="BE930">
        <f t="shared" si="743"/>
        <v>562</v>
      </c>
      <c r="BF930">
        <f t="shared" si="744"/>
        <v>560</v>
      </c>
    </row>
    <row r="931" spans="1:58" x14ac:dyDescent="0.25">
      <c r="A931" t="str">
        <f t="shared" si="752"/>
        <v>20535</v>
      </c>
      <c r="B931">
        <f t="shared" si="753"/>
        <v>2053</v>
      </c>
      <c r="C931">
        <f t="shared" si="754"/>
        <v>5</v>
      </c>
      <c r="D931">
        <f t="shared" si="755"/>
        <v>926</v>
      </c>
      <c r="AN931" s="106" t="str">
        <f t="shared" ca="1" si="751"/>
        <v/>
      </c>
      <c r="AR931" t="str">
        <f t="shared" si="745"/>
        <v>20535</v>
      </c>
      <c r="AS931">
        <f t="shared" si="750"/>
        <v>926</v>
      </c>
      <c r="AT931">
        <f t="shared" ca="1" si="746"/>
        <v>0</v>
      </c>
      <c r="AU931">
        <f t="shared" ca="1" si="747"/>
        <v>0</v>
      </c>
      <c r="AV931">
        <f t="shared" ca="1" si="748"/>
        <v>0</v>
      </c>
      <c r="AW931">
        <f t="shared" ca="1" si="749"/>
        <v>0</v>
      </c>
      <c r="BC931">
        <f t="shared" si="741"/>
        <v>559</v>
      </c>
      <c r="BD931">
        <f t="shared" si="742"/>
        <v>561</v>
      </c>
      <c r="BE931">
        <f t="shared" si="743"/>
        <v>562</v>
      </c>
      <c r="BF931">
        <f t="shared" si="744"/>
        <v>560</v>
      </c>
    </row>
    <row r="932" spans="1:58" x14ac:dyDescent="0.25">
      <c r="A932" t="str">
        <f t="shared" si="752"/>
        <v>20536</v>
      </c>
      <c r="B932">
        <f t="shared" si="753"/>
        <v>2053</v>
      </c>
      <c r="C932">
        <f t="shared" si="754"/>
        <v>6</v>
      </c>
      <c r="D932">
        <f t="shared" si="755"/>
        <v>927</v>
      </c>
      <c r="AN932" s="106" t="str">
        <f t="shared" ca="1" si="751"/>
        <v/>
      </c>
      <c r="AR932" t="str">
        <f t="shared" si="745"/>
        <v>20536</v>
      </c>
      <c r="AS932">
        <f t="shared" si="750"/>
        <v>927</v>
      </c>
      <c r="AT932">
        <f t="shared" ca="1" si="746"/>
        <v>0</v>
      </c>
      <c r="AU932">
        <f t="shared" ca="1" si="747"/>
        <v>0</v>
      </c>
      <c r="AV932">
        <f t="shared" ca="1" si="748"/>
        <v>0</v>
      </c>
      <c r="AW932">
        <f t="shared" ca="1" si="749"/>
        <v>0</v>
      </c>
      <c r="BC932">
        <f t="shared" si="741"/>
        <v>559</v>
      </c>
      <c r="BD932">
        <f t="shared" si="742"/>
        <v>561</v>
      </c>
      <c r="BE932">
        <f t="shared" si="743"/>
        <v>562</v>
      </c>
      <c r="BF932">
        <f t="shared" si="744"/>
        <v>560</v>
      </c>
    </row>
    <row r="933" spans="1:58" x14ac:dyDescent="0.25">
      <c r="A933" t="str">
        <f t="shared" si="752"/>
        <v>20537</v>
      </c>
      <c r="B933">
        <f t="shared" si="753"/>
        <v>2053</v>
      </c>
      <c r="C933">
        <f t="shared" si="754"/>
        <v>7</v>
      </c>
      <c r="D933">
        <f t="shared" si="755"/>
        <v>928</v>
      </c>
      <c r="AN933" s="106" t="str">
        <f t="shared" ca="1" si="751"/>
        <v/>
      </c>
      <c r="AR933" t="str">
        <f t="shared" si="745"/>
        <v>20537</v>
      </c>
      <c r="AS933">
        <f t="shared" si="750"/>
        <v>928</v>
      </c>
      <c r="AT933">
        <f t="shared" ca="1" si="746"/>
        <v>0</v>
      </c>
      <c r="AU933">
        <f t="shared" ca="1" si="747"/>
        <v>0</v>
      </c>
      <c r="AV933">
        <f t="shared" ca="1" si="748"/>
        <v>0</v>
      </c>
      <c r="AW933">
        <f t="shared" ca="1" si="749"/>
        <v>0</v>
      </c>
      <c r="BC933">
        <f t="shared" si="741"/>
        <v>559</v>
      </c>
      <c r="BD933">
        <f t="shared" si="742"/>
        <v>561</v>
      </c>
      <c r="BE933">
        <f t="shared" si="743"/>
        <v>562</v>
      </c>
      <c r="BF933">
        <f t="shared" si="744"/>
        <v>560</v>
      </c>
    </row>
    <row r="934" spans="1:58" x14ac:dyDescent="0.25">
      <c r="A934" t="str">
        <f t="shared" si="752"/>
        <v>20538</v>
      </c>
      <c r="B934">
        <f t="shared" si="753"/>
        <v>2053</v>
      </c>
      <c r="C934">
        <f t="shared" si="754"/>
        <v>8</v>
      </c>
      <c r="D934">
        <f t="shared" si="755"/>
        <v>929</v>
      </c>
      <c r="AN934" s="106" t="str">
        <f t="shared" ca="1" si="751"/>
        <v/>
      </c>
      <c r="AR934" t="str">
        <f t="shared" si="745"/>
        <v>20538</v>
      </c>
      <c r="AS934">
        <f t="shared" si="750"/>
        <v>929</v>
      </c>
      <c r="AT934">
        <f t="shared" ca="1" si="746"/>
        <v>0</v>
      </c>
      <c r="AU934">
        <f t="shared" ca="1" si="747"/>
        <v>0</v>
      </c>
      <c r="AV934">
        <f t="shared" ca="1" si="748"/>
        <v>0</v>
      </c>
      <c r="AW934">
        <f t="shared" ca="1" si="749"/>
        <v>0</v>
      </c>
      <c r="BC934">
        <f t="shared" si="741"/>
        <v>559</v>
      </c>
      <c r="BD934">
        <f t="shared" si="742"/>
        <v>561</v>
      </c>
      <c r="BE934">
        <f t="shared" si="743"/>
        <v>562</v>
      </c>
      <c r="BF934">
        <f t="shared" si="744"/>
        <v>560</v>
      </c>
    </row>
    <row r="935" spans="1:58" x14ac:dyDescent="0.25">
      <c r="A935" t="str">
        <f t="shared" si="752"/>
        <v>20539</v>
      </c>
      <c r="B935">
        <f t="shared" si="753"/>
        <v>2053</v>
      </c>
      <c r="C935">
        <f t="shared" si="754"/>
        <v>9</v>
      </c>
      <c r="D935">
        <f t="shared" si="755"/>
        <v>930</v>
      </c>
      <c r="AN935" s="106" t="str">
        <f t="shared" ca="1" si="751"/>
        <v/>
      </c>
      <c r="AR935" t="str">
        <f t="shared" si="745"/>
        <v>20539</v>
      </c>
      <c r="AS935">
        <f t="shared" si="750"/>
        <v>930</v>
      </c>
      <c r="AT935">
        <f t="shared" ca="1" si="746"/>
        <v>0</v>
      </c>
      <c r="AU935">
        <f t="shared" ca="1" si="747"/>
        <v>0</v>
      </c>
      <c r="AV935">
        <f t="shared" ca="1" si="748"/>
        <v>0</v>
      </c>
      <c r="AW935">
        <f t="shared" ca="1" si="749"/>
        <v>0</v>
      </c>
      <c r="BC935">
        <f t="shared" si="741"/>
        <v>559</v>
      </c>
      <c r="BD935">
        <f t="shared" si="742"/>
        <v>561</v>
      </c>
      <c r="BE935">
        <f t="shared" si="743"/>
        <v>562</v>
      </c>
      <c r="BF935">
        <f t="shared" si="744"/>
        <v>560</v>
      </c>
    </row>
    <row r="936" spans="1:58" x14ac:dyDescent="0.25">
      <c r="A936" t="str">
        <f t="shared" si="752"/>
        <v>205310</v>
      </c>
      <c r="B936">
        <f t="shared" si="753"/>
        <v>2053</v>
      </c>
      <c r="C936">
        <f t="shared" si="754"/>
        <v>10</v>
      </c>
      <c r="D936">
        <f t="shared" si="755"/>
        <v>931</v>
      </c>
      <c r="AN936" s="106" t="str">
        <f t="shared" ca="1" si="751"/>
        <v/>
      </c>
      <c r="AR936" t="str">
        <f t="shared" si="745"/>
        <v>205310</v>
      </c>
      <c r="AS936">
        <f t="shared" si="750"/>
        <v>931</v>
      </c>
      <c r="AT936">
        <f t="shared" ca="1" si="746"/>
        <v>0</v>
      </c>
      <c r="AU936">
        <f t="shared" ca="1" si="747"/>
        <v>0</v>
      </c>
      <c r="AV936">
        <f t="shared" ca="1" si="748"/>
        <v>0</v>
      </c>
      <c r="AW936">
        <f t="shared" ca="1" si="749"/>
        <v>0</v>
      </c>
      <c r="BC936">
        <f t="shared" si="741"/>
        <v>559</v>
      </c>
      <c r="BD936">
        <f t="shared" si="742"/>
        <v>561</v>
      </c>
      <c r="BE936">
        <f t="shared" si="743"/>
        <v>562</v>
      </c>
      <c r="BF936">
        <f t="shared" si="744"/>
        <v>560</v>
      </c>
    </row>
    <row r="937" spans="1:58" x14ac:dyDescent="0.25">
      <c r="A937" t="str">
        <f t="shared" si="752"/>
        <v>205311</v>
      </c>
      <c r="B937">
        <f t="shared" si="753"/>
        <v>2053</v>
      </c>
      <c r="C937">
        <f t="shared" si="754"/>
        <v>11</v>
      </c>
      <c r="D937">
        <f t="shared" si="755"/>
        <v>932</v>
      </c>
      <c r="AN937" s="106" t="str">
        <f t="shared" ca="1" si="751"/>
        <v/>
      </c>
      <c r="AR937" t="str">
        <f t="shared" si="745"/>
        <v>205311</v>
      </c>
      <c r="AS937">
        <f t="shared" si="750"/>
        <v>932</v>
      </c>
      <c r="AT937">
        <f t="shared" ca="1" si="746"/>
        <v>0</v>
      </c>
      <c r="AU937">
        <f t="shared" ca="1" si="747"/>
        <v>0</v>
      </c>
      <c r="AV937">
        <f t="shared" ca="1" si="748"/>
        <v>0</v>
      </c>
      <c r="AW937">
        <f t="shared" ca="1" si="749"/>
        <v>0</v>
      </c>
      <c r="BC937">
        <f t="shared" si="741"/>
        <v>559</v>
      </c>
      <c r="BD937">
        <f t="shared" si="742"/>
        <v>561</v>
      </c>
      <c r="BE937">
        <f t="shared" si="743"/>
        <v>562</v>
      </c>
      <c r="BF937">
        <f t="shared" si="744"/>
        <v>560</v>
      </c>
    </row>
    <row r="938" spans="1:58" x14ac:dyDescent="0.25">
      <c r="A938" t="str">
        <f t="shared" si="752"/>
        <v>205312</v>
      </c>
      <c r="B938">
        <f t="shared" si="753"/>
        <v>2053</v>
      </c>
      <c r="C938">
        <f t="shared" si="754"/>
        <v>12</v>
      </c>
      <c r="D938">
        <f t="shared" si="755"/>
        <v>933</v>
      </c>
      <c r="AN938" s="106" t="str">
        <f t="shared" ca="1" si="751"/>
        <v/>
      </c>
      <c r="AR938" t="str">
        <f t="shared" si="745"/>
        <v>205312</v>
      </c>
      <c r="AS938">
        <f t="shared" si="750"/>
        <v>933</v>
      </c>
      <c r="AT938">
        <f t="shared" ca="1" si="746"/>
        <v>0</v>
      </c>
      <c r="AU938">
        <f t="shared" ca="1" si="747"/>
        <v>0</v>
      </c>
      <c r="AV938">
        <f t="shared" ca="1" si="748"/>
        <v>0</v>
      </c>
      <c r="AW938">
        <f t="shared" ca="1" si="749"/>
        <v>0</v>
      </c>
      <c r="BC938">
        <f t="shared" si="741"/>
        <v>559</v>
      </c>
      <c r="BD938">
        <f t="shared" si="742"/>
        <v>561</v>
      </c>
      <c r="BE938">
        <f t="shared" si="743"/>
        <v>562</v>
      </c>
      <c r="BF938">
        <f t="shared" si="744"/>
        <v>560</v>
      </c>
    </row>
    <row r="939" spans="1:58" x14ac:dyDescent="0.25">
      <c r="A939" t="str">
        <f t="shared" si="752"/>
        <v>20541</v>
      </c>
      <c r="B939">
        <f t="shared" si="753"/>
        <v>2054</v>
      </c>
      <c r="C939">
        <f t="shared" si="754"/>
        <v>1</v>
      </c>
      <c r="D939">
        <f t="shared" si="755"/>
        <v>934</v>
      </c>
      <c r="AN939" s="106" t="str">
        <f t="shared" ca="1" si="751"/>
        <v/>
      </c>
      <c r="AR939" t="str">
        <f t="shared" si="745"/>
        <v>20541</v>
      </c>
      <c r="AS939">
        <f t="shared" si="750"/>
        <v>934</v>
      </c>
      <c r="AT939">
        <f t="shared" ca="1" si="746"/>
        <v>0</v>
      </c>
      <c r="AU939">
        <f t="shared" ca="1" si="747"/>
        <v>0</v>
      </c>
      <c r="AV939">
        <f t="shared" ca="1" si="748"/>
        <v>0</v>
      </c>
      <c r="AW939">
        <f t="shared" ca="1" si="749"/>
        <v>0</v>
      </c>
      <c r="BC939">
        <f t="shared" si="741"/>
        <v>559</v>
      </c>
      <c r="BD939">
        <f t="shared" si="742"/>
        <v>561</v>
      </c>
      <c r="BE939">
        <f t="shared" si="743"/>
        <v>562</v>
      </c>
      <c r="BF939">
        <f t="shared" si="744"/>
        <v>560</v>
      </c>
    </row>
    <row r="940" spans="1:58" x14ac:dyDescent="0.25">
      <c r="A940" t="str">
        <f t="shared" si="752"/>
        <v>20542</v>
      </c>
      <c r="B940">
        <f t="shared" si="753"/>
        <v>2054</v>
      </c>
      <c r="C940">
        <f t="shared" si="754"/>
        <v>2</v>
      </c>
      <c r="D940">
        <f t="shared" si="755"/>
        <v>935</v>
      </c>
      <c r="AN940" s="106" t="str">
        <f t="shared" ca="1" si="751"/>
        <v/>
      </c>
      <c r="AR940" t="str">
        <f t="shared" si="745"/>
        <v>20542</v>
      </c>
      <c r="AS940">
        <f t="shared" si="750"/>
        <v>935</v>
      </c>
      <c r="AT940">
        <f t="shared" ca="1" si="746"/>
        <v>0</v>
      </c>
      <c r="AU940">
        <f t="shared" ca="1" si="747"/>
        <v>0</v>
      </c>
      <c r="AV940">
        <f t="shared" ca="1" si="748"/>
        <v>0</v>
      </c>
      <c r="AW940">
        <f t="shared" ca="1" si="749"/>
        <v>0</v>
      </c>
      <c r="BC940">
        <f t="shared" si="741"/>
        <v>559</v>
      </c>
      <c r="BD940">
        <f t="shared" si="742"/>
        <v>561</v>
      </c>
      <c r="BE940">
        <f t="shared" si="743"/>
        <v>562</v>
      </c>
      <c r="BF940">
        <f t="shared" si="744"/>
        <v>560</v>
      </c>
    </row>
    <row r="941" spans="1:58" x14ac:dyDescent="0.25">
      <c r="A941" t="str">
        <f t="shared" si="752"/>
        <v>20543</v>
      </c>
      <c r="B941">
        <f t="shared" si="753"/>
        <v>2054</v>
      </c>
      <c r="C941">
        <f t="shared" si="754"/>
        <v>3</v>
      </c>
      <c r="D941">
        <f t="shared" si="755"/>
        <v>936</v>
      </c>
      <c r="AN941" s="106" t="str">
        <f t="shared" ca="1" si="751"/>
        <v/>
      </c>
      <c r="AR941" t="str">
        <f t="shared" si="745"/>
        <v>20543</v>
      </c>
      <c r="AS941">
        <f t="shared" si="750"/>
        <v>936</v>
      </c>
      <c r="AT941">
        <f t="shared" ca="1" si="746"/>
        <v>0</v>
      </c>
      <c r="AU941">
        <f t="shared" ca="1" si="747"/>
        <v>0</v>
      </c>
      <c r="AV941">
        <f t="shared" ca="1" si="748"/>
        <v>0</v>
      </c>
      <c r="AW941">
        <f t="shared" ca="1" si="749"/>
        <v>0</v>
      </c>
      <c r="BC941">
        <f t="shared" si="741"/>
        <v>559</v>
      </c>
      <c r="BD941">
        <f t="shared" si="742"/>
        <v>561</v>
      </c>
      <c r="BE941">
        <f t="shared" si="743"/>
        <v>562</v>
      </c>
      <c r="BF941">
        <f t="shared" si="744"/>
        <v>560</v>
      </c>
    </row>
    <row r="942" spans="1:58" x14ac:dyDescent="0.25">
      <c r="A942" t="str">
        <f t="shared" si="752"/>
        <v>20544</v>
      </c>
      <c r="B942">
        <f t="shared" si="753"/>
        <v>2054</v>
      </c>
      <c r="C942">
        <f t="shared" si="754"/>
        <v>4</v>
      </c>
      <c r="D942">
        <f t="shared" si="755"/>
        <v>937</v>
      </c>
      <c r="AN942" s="106" t="str">
        <f t="shared" ca="1" si="751"/>
        <v/>
      </c>
      <c r="AR942" t="str">
        <f t="shared" si="745"/>
        <v>20544</v>
      </c>
      <c r="AS942">
        <f t="shared" si="750"/>
        <v>937</v>
      </c>
      <c r="AT942">
        <f t="shared" ca="1" si="746"/>
        <v>0</v>
      </c>
      <c r="AU942">
        <f t="shared" ca="1" si="747"/>
        <v>0</v>
      </c>
      <c r="AV942">
        <f t="shared" ca="1" si="748"/>
        <v>0</v>
      </c>
      <c r="AW942">
        <f t="shared" ca="1" si="749"/>
        <v>0</v>
      </c>
      <c r="BC942">
        <f t="shared" si="741"/>
        <v>559</v>
      </c>
      <c r="BD942">
        <f t="shared" si="742"/>
        <v>561</v>
      </c>
      <c r="BE942">
        <f t="shared" si="743"/>
        <v>562</v>
      </c>
      <c r="BF942">
        <f t="shared" si="744"/>
        <v>560</v>
      </c>
    </row>
    <row r="943" spans="1:58" x14ac:dyDescent="0.25">
      <c r="A943" t="str">
        <f t="shared" si="752"/>
        <v>20545</v>
      </c>
      <c r="B943">
        <f t="shared" si="753"/>
        <v>2054</v>
      </c>
      <c r="C943">
        <f t="shared" si="754"/>
        <v>5</v>
      </c>
      <c r="D943">
        <f t="shared" si="755"/>
        <v>938</v>
      </c>
      <c r="AN943" s="106" t="str">
        <f t="shared" ca="1" si="751"/>
        <v/>
      </c>
      <c r="AR943" t="str">
        <f t="shared" si="745"/>
        <v>20545</v>
      </c>
      <c r="AS943">
        <f t="shared" si="750"/>
        <v>938</v>
      </c>
      <c r="AT943">
        <f t="shared" ca="1" si="746"/>
        <v>0</v>
      </c>
      <c r="AU943">
        <f t="shared" ca="1" si="747"/>
        <v>0</v>
      </c>
      <c r="AV943">
        <f t="shared" ca="1" si="748"/>
        <v>0</v>
      </c>
      <c r="AW943">
        <f t="shared" ca="1" si="749"/>
        <v>0</v>
      </c>
      <c r="BC943">
        <f t="shared" ref="BC943:BC962" si="756">IF(E943&gt;0,ROW(E943),BC942)</f>
        <v>559</v>
      </c>
      <c r="BD943">
        <f t="shared" ref="BD943:BD962" si="757">IF(F943&gt;0,ROW(F943),BD942)</f>
        <v>561</v>
      </c>
      <c r="BE943">
        <f t="shared" ref="BE943:BE962" si="758">IF(G943&gt;0,ROW(G943),BE942)</f>
        <v>562</v>
      </c>
      <c r="BF943">
        <f t="shared" si="744"/>
        <v>560</v>
      </c>
    </row>
    <row r="944" spans="1:58" x14ac:dyDescent="0.25">
      <c r="A944" t="str">
        <f t="shared" si="752"/>
        <v>20546</v>
      </c>
      <c r="B944">
        <f t="shared" si="753"/>
        <v>2054</v>
      </c>
      <c r="C944">
        <f t="shared" si="754"/>
        <v>6</v>
      </c>
      <c r="D944">
        <f t="shared" si="755"/>
        <v>939</v>
      </c>
      <c r="AN944" s="106" t="str">
        <f t="shared" ca="1" si="751"/>
        <v/>
      </c>
      <c r="AR944" t="str">
        <f t="shared" si="745"/>
        <v>20546</v>
      </c>
      <c r="AS944">
        <f t="shared" si="750"/>
        <v>939</v>
      </c>
      <c r="AT944">
        <f t="shared" ca="1" si="746"/>
        <v>0</v>
      </c>
      <c r="AU944">
        <f t="shared" ca="1" si="747"/>
        <v>0</v>
      </c>
      <c r="AV944">
        <f t="shared" ca="1" si="748"/>
        <v>0</v>
      </c>
      <c r="AW944">
        <f t="shared" ca="1" si="749"/>
        <v>0</v>
      </c>
      <c r="BC944">
        <f t="shared" si="756"/>
        <v>559</v>
      </c>
      <c r="BD944">
        <f t="shared" si="757"/>
        <v>561</v>
      </c>
      <c r="BE944">
        <f t="shared" si="758"/>
        <v>562</v>
      </c>
      <c r="BF944">
        <f t="shared" ref="BF944:BF962" si="759">IF(H944&gt;0,ROW(H944),BF943)</f>
        <v>560</v>
      </c>
    </row>
    <row r="945" spans="1:58" x14ac:dyDescent="0.25">
      <c r="A945" t="str">
        <f t="shared" si="752"/>
        <v>20547</v>
      </c>
      <c r="B945">
        <f t="shared" si="753"/>
        <v>2054</v>
      </c>
      <c r="C945">
        <f t="shared" si="754"/>
        <v>7</v>
      </c>
      <c r="D945">
        <f t="shared" si="755"/>
        <v>940</v>
      </c>
      <c r="AN945" s="106" t="str">
        <f t="shared" ca="1" si="751"/>
        <v/>
      </c>
      <c r="AR945" t="str">
        <f t="shared" si="745"/>
        <v>20547</v>
      </c>
      <c r="AS945">
        <f t="shared" si="750"/>
        <v>940</v>
      </c>
      <c r="AT945">
        <f t="shared" ca="1" si="746"/>
        <v>0</v>
      </c>
      <c r="AU945">
        <f t="shared" ca="1" si="747"/>
        <v>0</v>
      </c>
      <c r="AV945">
        <f t="shared" ca="1" si="748"/>
        <v>0</v>
      </c>
      <c r="AW945">
        <f t="shared" ca="1" si="749"/>
        <v>0</v>
      </c>
      <c r="BC945">
        <f t="shared" si="756"/>
        <v>559</v>
      </c>
      <c r="BD945">
        <f t="shared" si="757"/>
        <v>561</v>
      </c>
      <c r="BE945">
        <f t="shared" si="758"/>
        <v>562</v>
      </c>
      <c r="BF945">
        <f t="shared" si="759"/>
        <v>560</v>
      </c>
    </row>
    <row r="946" spans="1:58" x14ac:dyDescent="0.25">
      <c r="A946" t="str">
        <f t="shared" si="752"/>
        <v>20548</v>
      </c>
      <c r="B946">
        <f t="shared" si="753"/>
        <v>2054</v>
      </c>
      <c r="C946">
        <f t="shared" si="754"/>
        <v>8</v>
      </c>
      <c r="D946">
        <f t="shared" si="755"/>
        <v>941</v>
      </c>
      <c r="AN946" s="106" t="str">
        <f t="shared" ca="1" si="751"/>
        <v/>
      </c>
      <c r="AR946" t="str">
        <f t="shared" si="745"/>
        <v>20548</v>
      </c>
      <c r="AS946">
        <f t="shared" si="750"/>
        <v>941</v>
      </c>
      <c r="AT946">
        <f t="shared" ca="1" si="746"/>
        <v>0</v>
      </c>
      <c r="AU946">
        <f t="shared" ca="1" si="747"/>
        <v>0</v>
      </c>
      <c r="AV946">
        <f t="shared" ca="1" si="748"/>
        <v>0</v>
      </c>
      <c r="AW946">
        <f t="shared" ca="1" si="749"/>
        <v>0</v>
      </c>
      <c r="BC946">
        <f t="shared" si="756"/>
        <v>559</v>
      </c>
      <c r="BD946">
        <f t="shared" si="757"/>
        <v>561</v>
      </c>
      <c r="BE946">
        <f t="shared" si="758"/>
        <v>562</v>
      </c>
      <c r="BF946">
        <f t="shared" si="759"/>
        <v>560</v>
      </c>
    </row>
    <row r="947" spans="1:58" x14ac:dyDescent="0.25">
      <c r="A947" t="str">
        <f t="shared" si="752"/>
        <v>20549</v>
      </c>
      <c r="B947">
        <f t="shared" si="753"/>
        <v>2054</v>
      </c>
      <c r="C947">
        <f t="shared" si="754"/>
        <v>9</v>
      </c>
      <c r="D947">
        <f t="shared" si="755"/>
        <v>942</v>
      </c>
      <c r="AN947" s="106" t="str">
        <f t="shared" ca="1" si="751"/>
        <v/>
      </c>
      <c r="AR947" t="str">
        <f t="shared" si="745"/>
        <v>20549</v>
      </c>
      <c r="AS947">
        <f t="shared" si="750"/>
        <v>942</v>
      </c>
      <c r="AT947">
        <f t="shared" ca="1" si="746"/>
        <v>0</v>
      </c>
      <c r="AU947">
        <f t="shared" ca="1" si="747"/>
        <v>0</v>
      </c>
      <c r="AV947">
        <f t="shared" ca="1" si="748"/>
        <v>0</v>
      </c>
      <c r="AW947">
        <f t="shared" ca="1" si="749"/>
        <v>0</v>
      </c>
      <c r="BC947">
        <f t="shared" si="756"/>
        <v>559</v>
      </c>
      <c r="BD947">
        <f t="shared" si="757"/>
        <v>561</v>
      </c>
      <c r="BE947">
        <f t="shared" si="758"/>
        <v>562</v>
      </c>
      <c r="BF947">
        <f t="shared" si="759"/>
        <v>560</v>
      </c>
    </row>
    <row r="948" spans="1:58" x14ac:dyDescent="0.25">
      <c r="A948" t="str">
        <f t="shared" si="752"/>
        <v>205410</v>
      </c>
      <c r="B948">
        <f t="shared" si="753"/>
        <v>2054</v>
      </c>
      <c r="C948">
        <f t="shared" si="754"/>
        <v>10</v>
      </c>
      <c r="D948">
        <f t="shared" si="755"/>
        <v>943</v>
      </c>
      <c r="AN948" s="106" t="str">
        <f t="shared" ca="1" si="751"/>
        <v/>
      </c>
      <c r="AR948" t="str">
        <f t="shared" si="745"/>
        <v>205410</v>
      </c>
      <c r="AS948">
        <f t="shared" si="750"/>
        <v>943</v>
      </c>
      <c r="AT948">
        <f t="shared" ca="1" si="746"/>
        <v>0</v>
      </c>
      <c r="AU948">
        <f t="shared" ca="1" si="747"/>
        <v>0</v>
      </c>
      <c r="AV948">
        <f t="shared" ca="1" si="748"/>
        <v>0</v>
      </c>
      <c r="AW948">
        <f t="shared" ca="1" si="749"/>
        <v>0</v>
      </c>
      <c r="BC948">
        <f t="shared" si="756"/>
        <v>559</v>
      </c>
      <c r="BD948">
        <f t="shared" si="757"/>
        <v>561</v>
      </c>
      <c r="BE948">
        <f t="shared" si="758"/>
        <v>562</v>
      </c>
      <c r="BF948">
        <f t="shared" si="759"/>
        <v>560</v>
      </c>
    </row>
    <row r="949" spans="1:58" x14ac:dyDescent="0.25">
      <c r="A949" t="str">
        <f t="shared" si="752"/>
        <v>205411</v>
      </c>
      <c r="B949">
        <f t="shared" si="753"/>
        <v>2054</v>
      </c>
      <c r="C949">
        <f t="shared" si="754"/>
        <v>11</v>
      </c>
      <c r="D949">
        <f t="shared" si="755"/>
        <v>944</v>
      </c>
      <c r="AN949" s="106" t="str">
        <f t="shared" ca="1" si="751"/>
        <v/>
      </c>
      <c r="AR949" t="str">
        <f t="shared" si="745"/>
        <v>205411</v>
      </c>
      <c r="AS949">
        <f t="shared" si="750"/>
        <v>944</v>
      </c>
      <c r="AT949">
        <f t="shared" ca="1" si="746"/>
        <v>0</v>
      </c>
      <c r="AU949">
        <f t="shared" ca="1" si="747"/>
        <v>0</v>
      </c>
      <c r="AV949">
        <f t="shared" ca="1" si="748"/>
        <v>0</v>
      </c>
      <c r="AW949">
        <f t="shared" ca="1" si="749"/>
        <v>0</v>
      </c>
      <c r="BC949">
        <f t="shared" si="756"/>
        <v>559</v>
      </c>
      <c r="BD949">
        <f t="shared" si="757"/>
        <v>561</v>
      </c>
      <c r="BE949">
        <f t="shared" si="758"/>
        <v>562</v>
      </c>
      <c r="BF949">
        <f t="shared" si="759"/>
        <v>560</v>
      </c>
    </row>
    <row r="950" spans="1:58" x14ac:dyDescent="0.25">
      <c r="A950" t="str">
        <f t="shared" si="752"/>
        <v>205412</v>
      </c>
      <c r="B950">
        <f t="shared" si="753"/>
        <v>2054</v>
      </c>
      <c r="C950">
        <f t="shared" si="754"/>
        <v>12</v>
      </c>
      <c r="D950">
        <f t="shared" si="755"/>
        <v>945</v>
      </c>
      <c r="AN950" s="106" t="str">
        <f t="shared" ca="1" si="751"/>
        <v/>
      </c>
      <c r="AR950" t="str">
        <f t="shared" si="745"/>
        <v>205412</v>
      </c>
      <c r="AS950">
        <f t="shared" si="750"/>
        <v>945</v>
      </c>
      <c r="AT950">
        <f t="shared" ca="1" si="746"/>
        <v>0</v>
      </c>
      <c r="AU950">
        <f t="shared" ca="1" si="747"/>
        <v>0</v>
      </c>
      <c r="AV950">
        <f t="shared" ca="1" si="748"/>
        <v>0</v>
      </c>
      <c r="AW950">
        <f t="shared" ca="1" si="749"/>
        <v>0</v>
      </c>
      <c r="BC950">
        <f t="shared" si="756"/>
        <v>559</v>
      </c>
      <c r="BD950">
        <f t="shared" si="757"/>
        <v>561</v>
      </c>
      <c r="BE950">
        <f t="shared" si="758"/>
        <v>562</v>
      </c>
      <c r="BF950">
        <f t="shared" si="759"/>
        <v>560</v>
      </c>
    </row>
    <row r="951" spans="1:58" x14ac:dyDescent="0.25">
      <c r="A951" t="str">
        <f t="shared" si="752"/>
        <v>20551</v>
      </c>
      <c r="B951">
        <f t="shared" si="753"/>
        <v>2055</v>
      </c>
      <c r="C951">
        <f t="shared" si="754"/>
        <v>1</v>
      </c>
      <c r="D951">
        <f t="shared" si="755"/>
        <v>946</v>
      </c>
      <c r="AN951" s="106" t="str">
        <f t="shared" ca="1" si="751"/>
        <v/>
      </c>
      <c r="AR951" t="str">
        <f t="shared" si="745"/>
        <v>20551</v>
      </c>
      <c r="AS951">
        <f t="shared" si="750"/>
        <v>946</v>
      </c>
      <c r="AT951">
        <f t="shared" ca="1" si="746"/>
        <v>0</v>
      </c>
      <c r="AU951">
        <f t="shared" ca="1" si="747"/>
        <v>0</v>
      </c>
      <c r="AV951">
        <f t="shared" ca="1" si="748"/>
        <v>0</v>
      </c>
      <c r="AW951">
        <f t="shared" ca="1" si="749"/>
        <v>0</v>
      </c>
      <c r="BC951">
        <f t="shared" si="756"/>
        <v>559</v>
      </c>
      <c r="BD951">
        <f t="shared" si="757"/>
        <v>561</v>
      </c>
      <c r="BE951">
        <f t="shared" si="758"/>
        <v>562</v>
      </c>
      <c r="BF951">
        <f t="shared" si="759"/>
        <v>560</v>
      </c>
    </row>
    <row r="952" spans="1:58" x14ac:dyDescent="0.25">
      <c r="A952" t="str">
        <f t="shared" si="752"/>
        <v>20552</v>
      </c>
      <c r="B952">
        <f t="shared" si="753"/>
        <v>2055</v>
      </c>
      <c r="C952">
        <f t="shared" si="754"/>
        <v>2</v>
      </c>
      <c r="D952">
        <f t="shared" si="755"/>
        <v>947</v>
      </c>
      <c r="AN952" s="106" t="str">
        <f t="shared" ca="1" si="751"/>
        <v/>
      </c>
      <c r="AR952" t="str">
        <f t="shared" si="745"/>
        <v>20552</v>
      </c>
      <c r="AS952">
        <f t="shared" si="750"/>
        <v>947</v>
      </c>
      <c r="AT952">
        <f t="shared" ca="1" si="746"/>
        <v>0</v>
      </c>
      <c r="AU952">
        <f t="shared" ca="1" si="747"/>
        <v>0</v>
      </c>
      <c r="AV952">
        <f t="shared" ca="1" si="748"/>
        <v>0</v>
      </c>
      <c r="AW952">
        <f t="shared" ca="1" si="749"/>
        <v>0</v>
      </c>
      <c r="BC952">
        <f t="shared" si="756"/>
        <v>559</v>
      </c>
      <c r="BD952">
        <f t="shared" si="757"/>
        <v>561</v>
      </c>
      <c r="BE952">
        <f t="shared" si="758"/>
        <v>562</v>
      </c>
      <c r="BF952">
        <f t="shared" si="759"/>
        <v>560</v>
      </c>
    </row>
    <row r="953" spans="1:58" x14ac:dyDescent="0.25">
      <c r="A953" t="str">
        <f t="shared" si="752"/>
        <v>20553</v>
      </c>
      <c r="B953">
        <f t="shared" si="753"/>
        <v>2055</v>
      </c>
      <c r="C953">
        <f t="shared" si="754"/>
        <v>3</v>
      </c>
      <c r="D953">
        <f t="shared" si="755"/>
        <v>948</v>
      </c>
      <c r="AN953" s="106" t="str">
        <f t="shared" ca="1" si="751"/>
        <v/>
      </c>
      <c r="AR953" t="str">
        <f t="shared" si="745"/>
        <v>20553</v>
      </c>
      <c r="AS953">
        <f t="shared" si="750"/>
        <v>948</v>
      </c>
      <c r="AT953">
        <f t="shared" ca="1" si="746"/>
        <v>0</v>
      </c>
      <c r="AU953">
        <f t="shared" ca="1" si="747"/>
        <v>0</v>
      </c>
      <c r="AV953">
        <f t="shared" ca="1" si="748"/>
        <v>0</v>
      </c>
      <c r="AW953">
        <f t="shared" ca="1" si="749"/>
        <v>0</v>
      </c>
      <c r="BC953">
        <f t="shared" si="756"/>
        <v>559</v>
      </c>
      <c r="BD953">
        <f t="shared" si="757"/>
        <v>561</v>
      </c>
      <c r="BE953">
        <f t="shared" si="758"/>
        <v>562</v>
      </c>
      <c r="BF953">
        <f t="shared" si="759"/>
        <v>560</v>
      </c>
    </row>
    <row r="954" spans="1:58" x14ac:dyDescent="0.25">
      <c r="A954" t="str">
        <f t="shared" si="752"/>
        <v>20554</v>
      </c>
      <c r="B954">
        <f t="shared" si="753"/>
        <v>2055</v>
      </c>
      <c r="C954">
        <f t="shared" si="754"/>
        <v>4</v>
      </c>
      <c r="D954">
        <f t="shared" si="755"/>
        <v>949</v>
      </c>
      <c r="AN954" s="106" t="str">
        <f t="shared" ca="1" si="751"/>
        <v/>
      </c>
      <c r="AR954" t="str">
        <f t="shared" si="745"/>
        <v>20554</v>
      </c>
      <c r="AS954">
        <f t="shared" si="750"/>
        <v>949</v>
      </c>
      <c r="AT954">
        <f t="shared" ca="1" si="746"/>
        <v>0</v>
      </c>
      <c r="AU954">
        <f t="shared" ca="1" si="747"/>
        <v>0</v>
      </c>
      <c r="AV954">
        <f t="shared" ca="1" si="748"/>
        <v>0</v>
      </c>
      <c r="AW954">
        <f t="shared" ca="1" si="749"/>
        <v>0</v>
      </c>
      <c r="BC954">
        <f t="shared" si="756"/>
        <v>559</v>
      </c>
      <c r="BD954">
        <f t="shared" si="757"/>
        <v>561</v>
      </c>
      <c r="BE954">
        <f t="shared" si="758"/>
        <v>562</v>
      </c>
      <c r="BF954">
        <f t="shared" si="759"/>
        <v>560</v>
      </c>
    </row>
    <row r="955" spans="1:58" x14ac:dyDescent="0.25">
      <c r="A955" t="str">
        <f t="shared" si="752"/>
        <v>20555</v>
      </c>
      <c r="B955">
        <f t="shared" si="753"/>
        <v>2055</v>
      </c>
      <c r="C955">
        <f t="shared" si="754"/>
        <v>5</v>
      </c>
      <c r="D955">
        <f t="shared" si="755"/>
        <v>950</v>
      </c>
      <c r="AN955" s="106" t="str">
        <f t="shared" ca="1" si="751"/>
        <v/>
      </c>
      <c r="AR955" t="str">
        <f t="shared" si="745"/>
        <v>20555</v>
      </c>
      <c r="AS955">
        <f t="shared" si="750"/>
        <v>950</v>
      </c>
      <c r="AT955">
        <f t="shared" ca="1" si="746"/>
        <v>0</v>
      </c>
      <c r="AU955">
        <f t="shared" ca="1" si="747"/>
        <v>0</v>
      </c>
      <c r="AV955">
        <f t="shared" ca="1" si="748"/>
        <v>0</v>
      </c>
      <c r="AW955">
        <f t="shared" ca="1" si="749"/>
        <v>0</v>
      </c>
      <c r="BC955">
        <f t="shared" si="756"/>
        <v>559</v>
      </c>
      <c r="BD955">
        <f t="shared" si="757"/>
        <v>561</v>
      </c>
      <c r="BE955">
        <f t="shared" si="758"/>
        <v>562</v>
      </c>
      <c r="BF955">
        <f t="shared" si="759"/>
        <v>560</v>
      </c>
    </row>
    <row r="956" spans="1:58" x14ac:dyDescent="0.25">
      <c r="A956" t="str">
        <f t="shared" si="752"/>
        <v>20556</v>
      </c>
      <c r="B956">
        <f t="shared" si="753"/>
        <v>2055</v>
      </c>
      <c r="C956">
        <f t="shared" si="754"/>
        <v>6</v>
      </c>
      <c r="D956">
        <f t="shared" si="755"/>
        <v>951</v>
      </c>
      <c r="AN956" s="106" t="str">
        <f t="shared" ca="1" si="751"/>
        <v/>
      </c>
      <c r="AR956" t="str">
        <f t="shared" si="745"/>
        <v>20556</v>
      </c>
      <c r="AS956">
        <f t="shared" si="750"/>
        <v>951</v>
      </c>
      <c r="AT956">
        <f t="shared" ca="1" si="746"/>
        <v>0</v>
      </c>
      <c r="AU956">
        <f t="shared" ca="1" si="747"/>
        <v>0</v>
      </c>
      <c r="AV956">
        <f t="shared" ca="1" si="748"/>
        <v>0</v>
      </c>
      <c r="AW956">
        <f t="shared" ca="1" si="749"/>
        <v>0</v>
      </c>
      <c r="BC956">
        <f t="shared" si="756"/>
        <v>559</v>
      </c>
      <c r="BD956">
        <f t="shared" si="757"/>
        <v>561</v>
      </c>
      <c r="BE956">
        <f t="shared" si="758"/>
        <v>562</v>
      </c>
      <c r="BF956">
        <f t="shared" si="759"/>
        <v>560</v>
      </c>
    </row>
    <row r="957" spans="1:58" x14ac:dyDescent="0.25">
      <c r="A957" t="str">
        <f t="shared" si="752"/>
        <v>20557</v>
      </c>
      <c r="B957">
        <f t="shared" si="753"/>
        <v>2055</v>
      </c>
      <c r="C957">
        <f t="shared" si="754"/>
        <v>7</v>
      </c>
      <c r="D957">
        <f t="shared" si="755"/>
        <v>952</v>
      </c>
      <c r="AN957" s="106" t="str">
        <f t="shared" ca="1" si="751"/>
        <v/>
      </c>
      <c r="AR957" t="str">
        <f t="shared" si="745"/>
        <v>20557</v>
      </c>
      <c r="AS957">
        <f t="shared" si="750"/>
        <v>952</v>
      </c>
      <c r="AT957">
        <f t="shared" ca="1" si="746"/>
        <v>0</v>
      </c>
      <c r="AU957">
        <f t="shared" ca="1" si="747"/>
        <v>0</v>
      </c>
      <c r="AV957">
        <f t="shared" ca="1" si="748"/>
        <v>0</v>
      </c>
      <c r="AW957">
        <f t="shared" ca="1" si="749"/>
        <v>0</v>
      </c>
      <c r="BC957">
        <f t="shared" si="756"/>
        <v>559</v>
      </c>
      <c r="BD957">
        <f t="shared" si="757"/>
        <v>561</v>
      </c>
      <c r="BE957">
        <f t="shared" si="758"/>
        <v>562</v>
      </c>
      <c r="BF957">
        <f t="shared" si="759"/>
        <v>560</v>
      </c>
    </row>
    <row r="958" spans="1:58" x14ac:dyDescent="0.25">
      <c r="A958" t="str">
        <f t="shared" si="752"/>
        <v>20558</v>
      </c>
      <c r="B958">
        <f t="shared" si="753"/>
        <v>2055</v>
      </c>
      <c r="C958">
        <f t="shared" si="754"/>
        <v>8</v>
      </c>
      <c r="D958">
        <f t="shared" si="755"/>
        <v>953</v>
      </c>
      <c r="AN958" s="106" t="str">
        <f t="shared" ca="1" si="751"/>
        <v/>
      </c>
      <c r="AR958" t="str">
        <f t="shared" si="745"/>
        <v>20558</v>
      </c>
      <c r="AS958">
        <f t="shared" si="750"/>
        <v>953</v>
      </c>
      <c r="AT958">
        <f t="shared" ca="1" si="746"/>
        <v>0</v>
      </c>
      <c r="AU958">
        <f t="shared" ca="1" si="747"/>
        <v>0</v>
      </c>
      <c r="AV958">
        <f t="shared" ca="1" si="748"/>
        <v>0</v>
      </c>
      <c r="AW958">
        <f t="shared" ca="1" si="749"/>
        <v>0</v>
      </c>
      <c r="BC958">
        <f t="shared" si="756"/>
        <v>559</v>
      </c>
      <c r="BD958">
        <f t="shared" si="757"/>
        <v>561</v>
      </c>
      <c r="BE958">
        <f t="shared" si="758"/>
        <v>562</v>
      </c>
      <c r="BF958">
        <f t="shared" si="759"/>
        <v>560</v>
      </c>
    </row>
    <row r="959" spans="1:58" x14ac:dyDescent="0.25">
      <c r="A959" t="str">
        <f t="shared" si="752"/>
        <v>20559</v>
      </c>
      <c r="B959">
        <f t="shared" si="753"/>
        <v>2055</v>
      </c>
      <c r="C959">
        <f t="shared" si="754"/>
        <v>9</v>
      </c>
      <c r="D959">
        <f t="shared" si="755"/>
        <v>954</v>
      </c>
      <c r="AN959" s="106" t="str">
        <f t="shared" ca="1" si="751"/>
        <v/>
      </c>
      <c r="AR959" t="str">
        <f t="shared" si="745"/>
        <v>20559</v>
      </c>
      <c r="AS959">
        <f t="shared" si="750"/>
        <v>954</v>
      </c>
      <c r="AT959">
        <f t="shared" ca="1" si="746"/>
        <v>0</v>
      </c>
      <c r="AU959">
        <f t="shared" ca="1" si="747"/>
        <v>0</v>
      </c>
      <c r="AV959">
        <f t="shared" ca="1" si="748"/>
        <v>0</v>
      </c>
      <c r="AW959">
        <f t="shared" ca="1" si="749"/>
        <v>0</v>
      </c>
      <c r="BC959">
        <f t="shared" si="756"/>
        <v>559</v>
      </c>
      <c r="BD959">
        <f t="shared" si="757"/>
        <v>561</v>
      </c>
      <c r="BE959">
        <f t="shared" si="758"/>
        <v>562</v>
      </c>
      <c r="BF959">
        <f t="shared" si="759"/>
        <v>560</v>
      </c>
    </row>
    <row r="960" spans="1:58" x14ac:dyDescent="0.25">
      <c r="A960" t="str">
        <f t="shared" si="752"/>
        <v>205510</v>
      </c>
      <c r="B960">
        <f t="shared" si="753"/>
        <v>2055</v>
      </c>
      <c r="C960">
        <f t="shared" si="754"/>
        <v>10</v>
      </c>
      <c r="D960">
        <f t="shared" si="755"/>
        <v>955</v>
      </c>
      <c r="AN960" s="106" t="str">
        <f t="shared" ca="1" si="751"/>
        <v/>
      </c>
      <c r="AR960" t="str">
        <f t="shared" si="745"/>
        <v>205510</v>
      </c>
      <c r="AS960">
        <f t="shared" si="750"/>
        <v>955</v>
      </c>
      <c r="AT960">
        <f t="shared" ca="1" si="746"/>
        <v>0</v>
      </c>
      <c r="AU960">
        <f t="shared" ca="1" si="747"/>
        <v>0</v>
      </c>
      <c r="AV960">
        <f t="shared" ca="1" si="748"/>
        <v>0</v>
      </c>
      <c r="AW960">
        <f t="shared" ca="1" si="749"/>
        <v>0</v>
      </c>
      <c r="BC960">
        <f t="shared" si="756"/>
        <v>559</v>
      </c>
      <c r="BD960">
        <f t="shared" si="757"/>
        <v>561</v>
      </c>
      <c r="BE960">
        <f t="shared" si="758"/>
        <v>562</v>
      </c>
      <c r="BF960">
        <f t="shared" si="759"/>
        <v>560</v>
      </c>
    </row>
    <row r="961" spans="1:58" x14ac:dyDescent="0.25">
      <c r="A961" t="str">
        <f t="shared" si="752"/>
        <v>205511</v>
      </c>
      <c r="B961">
        <f t="shared" si="753"/>
        <v>2055</v>
      </c>
      <c r="C961">
        <f t="shared" si="754"/>
        <v>11</v>
      </c>
      <c r="D961">
        <f t="shared" si="755"/>
        <v>956</v>
      </c>
      <c r="AN961" s="106" t="str">
        <f t="shared" ca="1" si="751"/>
        <v/>
      </c>
      <c r="AR961" t="str">
        <f t="shared" si="745"/>
        <v>205511</v>
      </c>
      <c r="AS961">
        <f t="shared" si="750"/>
        <v>956</v>
      </c>
      <c r="AT961">
        <f t="shared" ca="1" si="746"/>
        <v>0</v>
      </c>
      <c r="AU961">
        <f t="shared" ca="1" si="747"/>
        <v>0</v>
      </c>
      <c r="AV961">
        <f t="shared" ca="1" si="748"/>
        <v>0</v>
      </c>
      <c r="AW961">
        <f t="shared" ca="1" si="749"/>
        <v>0</v>
      </c>
      <c r="BC961">
        <f t="shared" si="756"/>
        <v>559</v>
      </c>
      <c r="BD961">
        <f t="shared" si="757"/>
        <v>561</v>
      </c>
      <c r="BE961">
        <f t="shared" si="758"/>
        <v>562</v>
      </c>
      <c r="BF961">
        <f t="shared" si="759"/>
        <v>560</v>
      </c>
    </row>
    <row r="962" spans="1:58" x14ac:dyDescent="0.25">
      <c r="A962" t="str">
        <f t="shared" si="752"/>
        <v>205512</v>
      </c>
      <c r="B962">
        <f t="shared" si="753"/>
        <v>2055</v>
      </c>
      <c r="C962">
        <f t="shared" si="754"/>
        <v>12</v>
      </c>
      <c r="D962">
        <f t="shared" si="755"/>
        <v>957</v>
      </c>
      <c r="AN962" s="106" t="str">
        <f t="shared" ca="1" si="751"/>
        <v/>
      </c>
      <c r="AR962" t="str">
        <f t="shared" si="745"/>
        <v>205512</v>
      </c>
      <c r="AS962">
        <f t="shared" si="750"/>
        <v>957</v>
      </c>
      <c r="AT962">
        <f t="shared" ca="1" si="746"/>
        <v>0</v>
      </c>
      <c r="AU962">
        <f t="shared" ca="1" si="747"/>
        <v>0</v>
      </c>
      <c r="AV962">
        <f t="shared" ca="1" si="748"/>
        <v>0</v>
      </c>
      <c r="AW962">
        <f t="shared" ca="1" si="749"/>
        <v>0</v>
      </c>
      <c r="BC962">
        <f t="shared" si="756"/>
        <v>559</v>
      </c>
      <c r="BD962">
        <f t="shared" si="757"/>
        <v>561</v>
      </c>
      <c r="BE962">
        <f t="shared" si="758"/>
        <v>562</v>
      </c>
      <c r="BF962">
        <f t="shared" si="759"/>
        <v>560</v>
      </c>
    </row>
    <row r="963" spans="1:58" x14ac:dyDescent="0.25">
      <c r="AN963" s="106" t="str">
        <f t="shared" ca="1" si="751"/>
        <v/>
      </c>
    </row>
    <row r="964" spans="1:58" x14ac:dyDescent="0.25">
      <c r="AN964" s="106" t="str">
        <f t="shared" si="751"/>
        <v/>
      </c>
    </row>
    <row r="965" spans="1:58" x14ac:dyDescent="0.25">
      <c r="AN965" s="106" t="str">
        <f t="shared" si="751"/>
        <v/>
      </c>
    </row>
    <row r="966" spans="1:58" x14ac:dyDescent="0.25">
      <c r="AN966" s="106" t="str">
        <f t="shared" si="751"/>
        <v/>
      </c>
    </row>
    <row r="967" spans="1:58" x14ac:dyDescent="0.25">
      <c r="AN967" s="106" t="str">
        <f t="shared" si="751"/>
        <v/>
      </c>
    </row>
    <row r="968" spans="1:58" x14ac:dyDescent="0.25">
      <c r="AN968" s="106" t="str">
        <f t="shared" si="751"/>
        <v/>
      </c>
    </row>
    <row r="969" spans="1:58" x14ac:dyDescent="0.25">
      <c r="AN969" s="106" t="str">
        <f t="shared" si="751"/>
        <v/>
      </c>
    </row>
    <row r="970" spans="1:58" x14ac:dyDescent="0.25">
      <c r="AN970" s="106" t="str">
        <f t="shared" si="751"/>
        <v/>
      </c>
    </row>
    <row r="971" spans="1:58" x14ac:dyDescent="0.25">
      <c r="AN971" s="106" t="str">
        <f t="shared" si="751"/>
        <v/>
      </c>
    </row>
    <row r="972" spans="1:58" x14ac:dyDescent="0.25">
      <c r="AN972" s="106" t="str">
        <f t="shared" si="751"/>
        <v/>
      </c>
    </row>
    <row r="973" spans="1:58" x14ac:dyDescent="0.25">
      <c r="AN973" s="106" t="str">
        <f t="shared" si="751"/>
        <v/>
      </c>
    </row>
    <row r="974" spans="1:58" x14ac:dyDescent="0.25">
      <c r="AN974" s="106" t="str">
        <f t="shared" si="751"/>
        <v/>
      </c>
    </row>
    <row r="975" spans="1:58" x14ac:dyDescent="0.25">
      <c r="AN975" s="106" t="str">
        <f t="shared" si="751"/>
        <v/>
      </c>
    </row>
    <row r="976" spans="1:58" x14ac:dyDescent="0.25">
      <c r="AN976" s="106" t="str">
        <f t="shared" si="751"/>
        <v/>
      </c>
    </row>
    <row r="977" spans="40:40" x14ac:dyDescent="0.25">
      <c r="AN977" s="106" t="str">
        <f t="shared" si="751"/>
        <v/>
      </c>
    </row>
    <row r="978" spans="40:40" x14ac:dyDescent="0.25">
      <c r="AN978" s="106" t="str">
        <f t="shared" si="751"/>
        <v/>
      </c>
    </row>
    <row r="979" spans="40:40" x14ac:dyDescent="0.25">
      <c r="AN979" s="106" t="str">
        <f t="shared" ref="AN979:AN1042" si="760">IF(AND(AT979=0,AT978&gt;0),DATE(B979,C979-1,1),"")</f>
        <v/>
      </c>
    </row>
    <row r="980" spans="40:40" x14ac:dyDescent="0.25">
      <c r="AN980" s="106" t="str">
        <f t="shared" si="760"/>
        <v/>
      </c>
    </row>
    <row r="981" spans="40:40" x14ac:dyDescent="0.25">
      <c r="AN981" s="106" t="str">
        <f t="shared" si="760"/>
        <v/>
      </c>
    </row>
    <row r="982" spans="40:40" x14ac:dyDescent="0.25">
      <c r="AN982" s="106" t="str">
        <f t="shared" si="760"/>
        <v/>
      </c>
    </row>
    <row r="983" spans="40:40" x14ac:dyDescent="0.25">
      <c r="AN983" s="106" t="str">
        <f t="shared" si="760"/>
        <v/>
      </c>
    </row>
    <row r="984" spans="40:40" x14ac:dyDescent="0.25">
      <c r="AN984" s="106" t="str">
        <f t="shared" si="760"/>
        <v/>
      </c>
    </row>
    <row r="985" spans="40:40" x14ac:dyDescent="0.25">
      <c r="AN985" s="106" t="str">
        <f t="shared" si="760"/>
        <v/>
      </c>
    </row>
    <row r="986" spans="40:40" x14ac:dyDescent="0.25">
      <c r="AN986" s="106" t="str">
        <f t="shared" si="760"/>
        <v/>
      </c>
    </row>
    <row r="987" spans="40:40" x14ac:dyDescent="0.25">
      <c r="AN987" s="106" t="str">
        <f t="shared" si="760"/>
        <v/>
      </c>
    </row>
    <row r="988" spans="40:40" x14ac:dyDescent="0.25">
      <c r="AN988" s="106" t="str">
        <f t="shared" si="760"/>
        <v/>
      </c>
    </row>
    <row r="989" spans="40:40" x14ac:dyDescent="0.25">
      <c r="AN989" s="106" t="str">
        <f t="shared" si="760"/>
        <v/>
      </c>
    </row>
    <row r="990" spans="40:40" x14ac:dyDescent="0.25">
      <c r="AN990" s="106" t="str">
        <f t="shared" si="760"/>
        <v/>
      </c>
    </row>
    <row r="991" spans="40:40" x14ac:dyDescent="0.25">
      <c r="AN991" s="106" t="str">
        <f t="shared" si="760"/>
        <v/>
      </c>
    </row>
    <row r="992" spans="40:40" x14ac:dyDescent="0.25">
      <c r="AN992" s="106" t="str">
        <f t="shared" si="760"/>
        <v/>
      </c>
    </row>
    <row r="993" spans="40:40" x14ac:dyDescent="0.25">
      <c r="AN993" s="106" t="str">
        <f t="shared" si="760"/>
        <v/>
      </c>
    </row>
    <row r="994" spans="40:40" x14ac:dyDescent="0.25">
      <c r="AN994" s="106" t="str">
        <f t="shared" si="760"/>
        <v/>
      </c>
    </row>
    <row r="995" spans="40:40" x14ac:dyDescent="0.25">
      <c r="AN995" s="106" t="str">
        <f t="shared" si="760"/>
        <v/>
      </c>
    </row>
    <row r="996" spans="40:40" x14ac:dyDescent="0.25">
      <c r="AN996" s="106" t="str">
        <f t="shared" si="760"/>
        <v/>
      </c>
    </row>
    <row r="997" spans="40:40" x14ac:dyDescent="0.25">
      <c r="AN997" s="106" t="str">
        <f t="shared" si="760"/>
        <v/>
      </c>
    </row>
    <row r="998" spans="40:40" x14ac:dyDescent="0.25">
      <c r="AN998" s="106" t="str">
        <f t="shared" si="760"/>
        <v/>
      </c>
    </row>
    <row r="999" spans="40:40" x14ac:dyDescent="0.25">
      <c r="AN999" s="106" t="str">
        <f t="shared" si="760"/>
        <v/>
      </c>
    </row>
    <row r="1000" spans="40:40" x14ac:dyDescent="0.25">
      <c r="AN1000" s="106" t="str">
        <f t="shared" si="760"/>
        <v/>
      </c>
    </row>
    <row r="1001" spans="40:40" x14ac:dyDescent="0.25">
      <c r="AN1001" s="106" t="str">
        <f t="shared" si="760"/>
        <v/>
      </c>
    </row>
    <row r="1002" spans="40:40" x14ac:dyDescent="0.25">
      <c r="AN1002" s="106" t="str">
        <f t="shared" si="760"/>
        <v/>
      </c>
    </row>
    <row r="1003" spans="40:40" x14ac:dyDescent="0.25">
      <c r="AN1003" s="106" t="str">
        <f t="shared" si="760"/>
        <v/>
      </c>
    </row>
    <row r="1004" spans="40:40" x14ac:dyDescent="0.25">
      <c r="AN1004" s="106" t="str">
        <f t="shared" si="760"/>
        <v/>
      </c>
    </row>
    <row r="1005" spans="40:40" x14ac:dyDescent="0.25">
      <c r="AN1005" s="106" t="str">
        <f t="shared" si="760"/>
        <v/>
      </c>
    </row>
    <row r="1006" spans="40:40" x14ac:dyDescent="0.25">
      <c r="AN1006" s="106" t="str">
        <f t="shared" si="760"/>
        <v/>
      </c>
    </row>
    <row r="1007" spans="40:40" x14ac:dyDescent="0.25">
      <c r="AN1007" s="106" t="str">
        <f t="shared" si="760"/>
        <v/>
      </c>
    </row>
    <row r="1008" spans="40:40" x14ac:dyDescent="0.25">
      <c r="AN1008" s="106" t="str">
        <f t="shared" si="760"/>
        <v/>
      </c>
    </row>
    <row r="1009" spans="40:40" x14ac:dyDescent="0.25">
      <c r="AN1009" s="106" t="str">
        <f t="shared" si="760"/>
        <v/>
      </c>
    </row>
    <row r="1010" spans="40:40" x14ac:dyDescent="0.25">
      <c r="AN1010" s="106" t="str">
        <f t="shared" si="760"/>
        <v/>
      </c>
    </row>
    <row r="1011" spans="40:40" x14ac:dyDescent="0.25">
      <c r="AN1011" s="106" t="str">
        <f t="shared" si="760"/>
        <v/>
      </c>
    </row>
    <row r="1012" spans="40:40" x14ac:dyDescent="0.25">
      <c r="AN1012" s="106" t="str">
        <f t="shared" si="760"/>
        <v/>
      </c>
    </row>
    <row r="1013" spans="40:40" x14ac:dyDescent="0.25">
      <c r="AN1013" s="106" t="str">
        <f t="shared" si="760"/>
        <v/>
      </c>
    </row>
    <row r="1014" spans="40:40" x14ac:dyDescent="0.25">
      <c r="AN1014" s="106" t="str">
        <f t="shared" si="760"/>
        <v/>
      </c>
    </row>
    <row r="1015" spans="40:40" x14ac:dyDescent="0.25">
      <c r="AN1015" s="106" t="str">
        <f t="shared" si="760"/>
        <v/>
      </c>
    </row>
    <row r="1016" spans="40:40" x14ac:dyDescent="0.25">
      <c r="AN1016" s="106" t="str">
        <f t="shared" si="760"/>
        <v/>
      </c>
    </row>
    <row r="1017" spans="40:40" x14ac:dyDescent="0.25">
      <c r="AN1017" s="106" t="str">
        <f t="shared" si="760"/>
        <v/>
      </c>
    </row>
    <row r="1018" spans="40:40" x14ac:dyDescent="0.25">
      <c r="AN1018" s="106" t="str">
        <f t="shared" si="760"/>
        <v/>
      </c>
    </row>
    <row r="1019" spans="40:40" x14ac:dyDescent="0.25">
      <c r="AN1019" s="106" t="str">
        <f t="shared" si="760"/>
        <v/>
      </c>
    </row>
    <row r="1020" spans="40:40" x14ac:dyDescent="0.25">
      <c r="AN1020" s="106" t="str">
        <f t="shared" si="760"/>
        <v/>
      </c>
    </row>
    <row r="1021" spans="40:40" x14ac:dyDescent="0.25">
      <c r="AN1021" s="106" t="str">
        <f t="shared" si="760"/>
        <v/>
      </c>
    </row>
    <row r="1022" spans="40:40" x14ac:dyDescent="0.25">
      <c r="AN1022" s="106" t="str">
        <f t="shared" si="760"/>
        <v/>
      </c>
    </row>
    <row r="1023" spans="40:40" x14ac:dyDescent="0.25">
      <c r="AN1023" s="106" t="str">
        <f t="shared" si="760"/>
        <v/>
      </c>
    </row>
    <row r="1024" spans="40:40" x14ac:dyDescent="0.25">
      <c r="AN1024" s="106" t="str">
        <f t="shared" si="760"/>
        <v/>
      </c>
    </row>
    <row r="1025" spans="40:40" x14ac:dyDescent="0.25">
      <c r="AN1025" s="106" t="str">
        <f t="shared" si="760"/>
        <v/>
      </c>
    </row>
    <row r="1026" spans="40:40" x14ac:dyDescent="0.25">
      <c r="AN1026" s="106" t="str">
        <f t="shared" si="760"/>
        <v/>
      </c>
    </row>
    <row r="1027" spans="40:40" x14ac:dyDescent="0.25">
      <c r="AN1027" s="106" t="str">
        <f t="shared" si="760"/>
        <v/>
      </c>
    </row>
    <row r="1028" spans="40:40" x14ac:dyDescent="0.25">
      <c r="AN1028" s="106" t="str">
        <f t="shared" si="760"/>
        <v/>
      </c>
    </row>
    <row r="1029" spans="40:40" x14ac:dyDescent="0.25">
      <c r="AN1029" s="106" t="str">
        <f t="shared" si="760"/>
        <v/>
      </c>
    </row>
    <row r="1030" spans="40:40" x14ac:dyDescent="0.25">
      <c r="AN1030" s="106" t="str">
        <f t="shared" si="760"/>
        <v/>
      </c>
    </row>
    <row r="1031" spans="40:40" x14ac:dyDescent="0.25">
      <c r="AN1031" s="106" t="str">
        <f t="shared" si="760"/>
        <v/>
      </c>
    </row>
    <row r="1032" spans="40:40" x14ac:dyDescent="0.25">
      <c r="AN1032" s="106" t="str">
        <f t="shared" si="760"/>
        <v/>
      </c>
    </row>
    <row r="1033" spans="40:40" x14ac:dyDescent="0.25">
      <c r="AN1033" s="106" t="str">
        <f t="shared" si="760"/>
        <v/>
      </c>
    </row>
    <row r="1034" spans="40:40" x14ac:dyDescent="0.25">
      <c r="AN1034" s="106" t="str">
        <f t="shared" si="760"/>
        <v/>
      </c>
    </row>
    <row r="1035" spans="40:40" x14ac:dyDescent="0.25">
      <c r="AN1035" s="106" t="str">
        <f t="shared" si="760"/>
        <v/>
      </c>
    </row>
    <row r="1036" spans="40:40" x14ac:dyDescent="0.25">
      <c r="AN1036" s="106" t="str">
        <f t="shared" si="760"/>
        <v/>
      </c>
    </row>
    <row r="1037" spans="40:40" x14ac:dyDescent="0.25">
      <c r="AN1037" s="106" t="str">
        <f t="shared" si="760"/>
        <v/>
      </c>
    </row>
    <row r="1038" spans="40:40" x14ac:dyDescent="0.25">
      <c r="AN1038" s="106" t="str">
        <f t="shared" si="760"/>
        <v/>
      </c>
    </row>
    <row r="1039" spans="40:40" x14ac:dyDescent="0.25">
      <c r="AN1039" s="106" t="str">
        <f t="shared" si="760"/>
        <v/>
      </c>
    </row>
    <row r="1040" spans="40:40" x14ac:dyDescent="0.25">
      <c r="AN1040" s="106" t="str">
        <f t="shared" si="760"/>
        <v/>
      </c>
    </row>
    <row r="1041" spans="40:40" x14ac:dyDescent="0.25">
      <c r="AN1041" s="106" t="str">
        <f t="shared" si="760"/>
        <v/>
      </c>
    </row>
    <row r="1042" spans="40:40" x14ac:dyDescent="0.25">
      <c r="AN1042" s="106" t="str">
        <f t="shared" si="760"/>
        <v/>
      </c>
    </row>
    <row r="1043" spans="40:40" x14ac:dyDescent="0.25">
      <c r="AN1043" s="106" t="str">
        <f t="shared" ref="AN1043:AN1106" si="761">IF(AND(AT1043=0,AT1042&gt;0),DATE(B1043,C1043-1,1),"")</f>
        <v/>
      </c>
    </row>
    <row r="1044" spans="40:40" x14ac:dyDescent="0.25">
      <c r="AN1044" s="106" t="str">
        <f t="shared" si="761"/>
        <v/>
      </c>
    </row>
    <row r="1045" spans="40:40" x14ac:dyDescent="0.25">
      <c r="AN1045" s="106" t="str">
        <f t="shared" si="761"/>
        <v/>
      </c>
    </row>
    <row r="1046" spans="40:40" x14ac:dyDescent="0.25">
      <c r="AN1046" s="106" t="str">
        <f t="shared" si="761"/>
        <v/>
      </c>
    </row>
    <row r="1047" spans="40:40" x14ac:dyDescent="0.25">
      <c r="AN1047" s="106" t="str">
        <f t="shared" si="761"/>
        <v/>
      </c>
    </row>
    <row r="1048" spans="40:40" x14ac:dyDescent="0.25">
      <c r="AN1048" s="106" t="str">
        <f t="shared" si="761"/>
        <v/>
      </c>
    </row>
    <row r="1049" spans="40:40" x14ac:dyDescent="0.25">
      <c r="AN1049" s="106" t="str">
        <f t="shared" si="761"/>
        <v/>
      </c>
    </row>
    <row r="1050" spans="40:40" x14ac:dyDescent="0.25">
      <c r="AN1050" s="106" t="str">
        <f t="shared" si="761"/>
        <v/>
      </c>
    </row>
    <row r="1051" spans="40:40" x14ac:dyDescent="0.25">
      <c r="AN1051" s="106" t="str">
        <f t="shared" si="761"/>
        <v/>
      </c>
    </row>
    <row r="1052" spans="40:40" x14ac:dyDescent="0.25">
      <c r="AN1052" s="106" t="str">
        <f t="shared" si="761"/>
        <v/>
      </c>
    </row>
    <row r="1053" spans="40:40" x14ac:dyDescent="0.25">
      <c r="AN1053" s="106" t="str">
        <f t="shared" si="761"/>
        <v/>
      </c>
    </row>
    <row r="1054" spans="40:40" x14ac:dyDescent="0.25">
      <c r="AN1054" s="106" t="str">
        <f t="shared" si="761"/>
        <v/>
      </c>
    </row>
    <row r="1055" spans="40:40" x14ac:dyDescent="0.25">
      <c r="AN1055" s="106" t="str">
        <f t="shared" si="761"/>
        <v/>
      </c>
    </row>
    <row r="1056" spans="40:40" x14ac:dyDescent="0.25">
      <c r="AN1056" s="106" t="str">
        <f t="shared" si="761"/>
        <v/>
      </c>
    </row>
    <row r="1057" spans="40:40" x14ac:dyDescent="0.25">
      <c r="AN1057" s="106" t="str">
        <f t="shared" si="761"/>
        <v/>
      </c>
    </row>
    <row r="1058" spans="40:40" x14ac:dyDescent="0.25">
      <c r="AN1058" s="106" t="str">
        <f t="shared" si="761"/>
        <v/>
      </c>
    </row>
    <row r="1059" spans="40:40" x14ac:dyDescent="0.25">
      <c r="AN1059" s="106" t="str">
        <f t="shared" si="761"/>
        <v/>
      </c>
    </row>
    <row r="1060" spans="40:40" x14ac:dyDescent="0.25">
      <c r="AN1060" s="106" t="str">
        <f t="shared" si="761"/>
        <v/>
      </c>
    </row>
    <row r="1061" spans="40:40" x14ac:dyDescent="0.25">
      <c r="AN1061" s="106" t="str">
        <f t="shared" si="761"/>
        <v/>
      </c>
    </row>
    <row r="1062" spans="40:40" x14ac:dyDescent="0.25">
      <c r="AN1062" s="106" t="str">
        <f t="shared" si="761"/>
        <v/>
      </c>
    </row>
    <row r="1063" spans="40:40" x14ac:dyDescent="0.25">
      <c r="AN1063" s="106" t="str">
        <f t="shared" si="761"/>
        <v/>
      </c>
    </row>
    <row r="1064" spans="40:40" x14ac:dyDescent="0.25">
      <c r="AN1064" s="106" t="str">
        <f t="shared" si="761"/>
        <v/>
      </c>
    </row>
    <row r="1065" spans="40:40" x14ac:dyDescent="0.25">
      <c r="AN1065" s="106" t="str">
        <f t="shared" si="761"/>
        <v/>
      </c>
    </row>
    <row r="1066" spans="40:40" x14ac:dyDescent="0.25">
      <c r="AN1066" s="106" t="str">
        <f t="shared" si="761"/>
        <v/>
      </c>
    </row>
    <row r="1067" spans="40:40" x14ac:dyDescent="0.25">
      <c r="AN1067" s="106" t="str">
        <f t="shared" si="761"/>
        <v/>
      </c>
    </row>
    <row r="1068" spans="40:40" x14ac:dyDescent="0.25">
      <c r="AN1068" s="106" t="str">
        <f t="shared" si="761"/>
        <v/>
      </c>
    </row>
    <row r="1069" spans="40:40" x14ac:dyDescent="0.25">
      <c r="AN1069" s="106" t="str">
        <f t="shared" si="761"/>
        <v/>
      </c>
    </row>
    <row r="1070" spans="40:40" x14ac:dyDescent="0.25">
      <c r="AN1070" s="106" t="str">
        <f t="shared" si="761"/>
        <v/>
      </c>
    </row>
    <row r="1071" spans="40:40" x14ac:dyDescent="0.25">
      <c r="AN1071" s="106" t="str">
        <f t="shared" si="761"/>
        <v/>
      </c>
    </row>
    <row r="1072" spans="40:40" x14ac:dyDescent="0.25">
      <c r="AN1072" s="106" t="str">
        <f t="shared" si="761"/>
        <v/>
      </c>
    </row>
    <row r="1073" spans="40:40" x14ac:dyDescent="0.25">
      <c r="AN1073" s="106" t="str">
        <f t="shared" si="761"/>
        <v/>
      </c>
    </row>
    <row r="1074" spans="40:40" x14ac:dyDescent="0.25">
      <c r="AN1074" s="106" t="str">
        <f t="shared" si="761"/>
        <v/>
      </c>
    </row>
    <row r="1075" spans="40:40" x14ac:dyDescent="0.25">
      <c r="AN1075" s="106" t="str">
        <f t="shared" si="761"/>
        <v/>
      </c>
    </row>
    <row r="1076" spans="40:40" x14ac:dyDescent="0.25">
      <c r="AN1076" s="106" t="str">
        <f t="shared" si="761"/>
        <v/>
      </c>
    </row>
    <row r="1077" spans="40:40" x14ac:dyDescent="0.25">
      <c r="AN1077" s="106" t="str">
        <f t="shared" si="761"/>
        <v/>
      </c>
    </row>
    <row r="1078" spans="40:40" x14ac:dyDescent="0.25">
      <c r="AN1078" s="106" t="str">
        <f t="shared" si="761"/>
        <v/>
      </c>
    </row>
    <row r="1079" spans="40:40" x14ac:dyDescent="0.25">
      <c r="AN1079" s="106" t="str">
        <f t="shared" si="761"/>
        <v/>
      </c>
    </row>
    <row r="1080" spans="40:40" x14ac:dyDescent="0.25">
      <c r="AN1080" s="106" t="str">
        <f t="shared" si="761"/>
        <v/>
      </c>
    </row>
    <row r="1081" spans="40:40" x14ac:dyDescent="0.25">
      <c r="AN1081" s="106" t="str">
        <f t="shared" si="761"/>
        <v/>
      </c>
    </row>
    <row r="1082" spans="40:40" x14ac:dyDescent="0.25">
      <c r="AN1082" s="106" t="str">
        <f t="shared" si="761"/>
        <v/>
      </c>
    </row>
    <row r="1083" spans="40:40" x14ac:dyDescent="0.25">
      <c r="AN1083" s="106" t="str">
        <f t="shared" si="761"/>
        <v/>
      </c>
    </row>
    <row r="1084" spans="40:40" x14ac:dyDescent="0.25">
      <c r="AN1084" s="106" t="str">
        <f t="shared" si="761"/>
        <v/>
      </c>
    </row>
    <row r="1085" spans="40:40" x14ac:dyDescent="0.25">
      <c r="AN1085" s="106" t="str">
        <f t="shared" si="761"/>
        <v/>
      </c>
    </row>
    <row r="1086" spans="40:40" x14ac:dyDescent="0.25">
      <c r="AN1086" s="106" t="str">
        <f t="shared" si="761"/>
        <v/>
      </c>
    </row>
    <row r="1087" spans="40:40" x14ac:dyDescent="0.25">
      <c r="AN1087" s="106" t="str">
        <f t="shared" si="761"/>
        <v/>
      </c>
    </row>
    <row r="1088" spans="40:40" x14ac:dyDescent="0.25">
      <c r="AN1088" s="106" t="str">
        <f t="shared" si="761"/>
        <v/>
      </c>
    </row>
    <row r="1089" spans="40:40" x14ac:dyDescent="0.25">
      <c r="AN1089" s="106" t="str">
        <f t="shared" si="761"/>
        <v/>
      </c>
    </row>
    <row r="1090" spans="40:40" x14ac:dyDescent="0.25">
      <c r="AN1090" s="106" t="str">
        <f t="shared" si="761"/>
        <v/>
      </c>
    </row>
    <row r="1091" spans="40:40" x14ac:dyDescent="0.25">
      <c r="AN1091" s="106" t="str">
        <f t="shared" si="761"/>
        <v/>
      </c>
    </row>
    <row r="1092" spans="40:40" x14ac:dyDescent="0.25">
      <c r="AN1092" s="106" t="str">
        <f t="shared" si="761"/>
        <v/>
      </c>
    </row>
    <row r="1093" spans="40:40" x14ac:dyDescent="0.25">
      <c r="AN1093" s="106" t="str">
        <f t="shared" si="761"/>
        <v/>
      </c>
    </row>
    <row r="1094" spans="40:40" x14ac:dyDescent="0.25">
      <c r="AN1094" s="106" t="str">
        <f t="shared" si="761"/>
        <v/>
      </c>
    </row>
    <row r="1095" spans="40:40" x14ac:dyDescent="0.25">
      <c r="AN1095" s="106" t="str">
        <f t="shared" si="761"/>
        <v/>
      </c>
    </row>
    <row r="1096" spans="40:40" x14ac:dyDescent="0.25">
      <c r="AN1096" s="106" t="str">
        <f t="shared" si="761"/>
        <v/>
      </c>
    </row>
    <row r="1097" spans="40:40" x14ac:dyDescent="0.25">
      <c r="AN1097" s="106" t="str">
        <f t="shared" si="761"/>
        <v/>
      </c>
    </row>
    <row r="1098" spans="40:40" x14ac:dyDescent="0.25">
      <c r="AN1098" s="106" t="str">
        <f t="shared" si="761"/>
        <v/>
      </c>
    </row>
    <row r="1099" spans="40:40" x14ac:dyDescent="0.25">
      <c r="AN1099" s="106" t="str">
        <f t="shared" si="761"/>
        <v/>
      </c>
    </row>
    <row r="1100" spans="40:40" x14ac:dyDescent="0.25">
      <c r="AN1100" s="106" t="str">
        <f t="shared" si="761"/>
        <v/>
      </c>
    </row>
    <row r="1101" spans="40:40" x14ac:dyDescent="0.25">
      <c r="AN1101" s="106" t="str">
        <f t="shared" si="761"/>
        <v/>
      </c>
    </row>
    <row r="1102" spans="40:40" x14ac:dyDescent="0.25">
      <c r="AN1102" s="106" t="str">
        <f t="shared" si="761"/>
        <v/>
      </c>
    </row>
    <row r="1103" spans="40:40" x14ac:dyDescent="0.25">
      <c r="AN1103" s="106" t="str">
        <f t="shared" si="761"/>
        <v/>
      </c>
    </row>
    <row r="1104" spans="40:40" x14ac:dyDescent="0.25">
      <c r="AN1104" s="106" t="str">
        <f t="shared" si="761"/>
        <v/>
      </c>
    </row>
    <row r="1105" spans="40:40" x14ac:dyDescent="0.25">
      <c r="AN1105" s="106" t="str">
        <f t="shared" si="761"/>
        <v/>
      </c>
    </row>
    <row r="1106" spans="40:40" x14ac:dyDescent="0.25">
      <c r="AN1106" s="106" t="str">
        <f t="shared" si="761"/>
        <v/>
      </c>
    </row>
    <row r="1107" spans="40:40" x14ac:dyDescent="0.25">
      <c r="AN1107" s="106" t="str">
        <f t="shared" ref="AN1107:AN1170" si="762">IF(AND(AT1107=0,AT1106&gt;0),DATE(B1107,C1107-1,1),"")</f>
        <v/>
      </c>
    </row>
    <row r="1108" spans="40:40" x14ac:dyDescent="0.25">
      <c r="AN1108" s="106" t="str">
        <f t="shared" si="762"/>
        <v/>
      </c>
    </row>
    <row r="1109" spans="40:40" x14ac:dyDescent="0.25">
      <c r="AN1109" s="106" t="str">
        <f t="shared" si="762"/>
        <v/>
      </c>
    </row>
    <row r="1110" spans="40:40" x14ac:dyDescent="0.25">
      <c r="AN1110" s="106" t="str">
        <f t="shared" si="762"/>
        <v/>
      </c>
    </row>
    <row r="1111" spans="40:40" x14ac:dyDescent="0.25">
      <c r="AN1111" s="106" t="str">
        <f t="shared" si="762"/>
        <v/>
      </c>
    </row>
    <row r="1112" spans="40:40" x14ac:dyDescent="0.25">
      <c r="AN1112" s="106" t="str">
        <f t="shared" si="762"/>
        <v/>
      </c>
    </row>
    <row r="1113" spans="40:40" x14ac:dyDescent="0.25">
      <c r="AN1113" s="106" t="str">
        <f t="shared" si="762"/>
        <v/>
      </c>
    </row>
    <row r="1114" spans="40:40" x14ac:dyDescent="0.25">
      <c r="AN1114" s="106" t="str">
        <f t="shared" si="762"/>
        <v/>
      </c>
    </row>
    <row r="1115" spans="40:40" x14ac:dyDescent="0.25">
      <c r="AN1115" s="106" t="str">
        <f t="shared" si="762"/>
        <v/>
      </c>
    </row>
    <row r="1116" spans="40:40" x14ac:dyDescent="0.25">
      <c r="AN1116" s="106" t="str">
        <f t="shared" si="762"/>
        <v/>
      </c>
    </row>
    <row r="1117" spans="40:40" x14ac:dyDescent="0.25">
      <c r="AN1117" s="106" t="str">
        <f t="shared" si="762"/>
        <v/>
      </c>
    </row>
    <row r="1118" spans="40:40" x14ac:dyDescent="0.25">
      <c r="AN1118" s="106" t="str">
        <f t="shared" si="762"/>
        <v/>
      </c>
    </row>
    <row r="1119" spans="40:40" x14ac:dyDescent="0.25">
      <c r="AN1119" s="106" t="str">
        <f t="shared" si="762"/>
        <v/>
      </c>
    </row>
    <row r="1120" spans="40:40" x14ac:dyDescent="0.25">
      <c r="AN1120" s="106" t="str">
        <f t="shared" si="762"/>
        <v/>
      </c>
    </row>
    <row r="1121" spans="40:40" x14ac:dyDescent="0.25">
      <c r="AN1121" s="106" t="str">
        <f t="shared" si="762"/>
        <v/>
      </c>
    </row>
    <row r="1122" spans="40:40" x14ac:dyDescent="0.25">
      <c r="AN1122" s="106" t="str">
        <f t="shared" si="762"/>
        <v/>
      </c>
    </row>
    <row r="1123" spans="40:40" x14ac:dyDescent="0.25">
      <c r="AN1123" s="106" t="str">
        <f t="shared" si="762"/>
        <v/>
      </c>
    </row>
    <row r="1124" spans="40:40" x14ac:dyDescent="0.25">
      <c r="AN1124" s="106" t="str">
        <f t="shared" si="762"/>
        <v/>
      </c>
    </row>
    <row r="1125" spans="40:40" x14ac:dyDescent="0.25">
      <c r="AN1125" s="106" t="str">
        <f t="shared" si="762"/>
        <v/>
      </c>
    </row>
    <row r="1126" spans="40:40" x14ac:dyDescent="0.25">
      <c r="AN1126" s="106" t="str">
        <f t="shared" si="762"/>
        <v/>
      </c>
    </row>
    <row r="1127" spans="40:40" x14ac:dyDescent="0.25">
      <c r="AN1127" s="106" t="str">
        <f t="shared" si="762"/>
        <v/>
      </c>
    </row>
    <row r="1128" spans="40:40" x14ac:dyDescent="0.25">
      <c r="AN1128" s="106" t="str">
        <f t="shared" si="762"/>
        <v/>
      </c>
    </row>
    <row r="1129" spans="40:40" x14ac:dyDescent="0.25">
      <c r="AN1129" s="106" t="str">
        <f t="shared" si="762"/>
        <v/>
      </c>
    </row>
    <row r="1130" spans="40:40" x14ac:dyDescent="0.25">
      <c r="AN1130" s="106" t="str">
        <f t="shared" si="762"/>
        <v/>
      </c>
    </row>
    <row r="1131" spans="40:40" x14ac:dyDescent="0.25">
      <c r="AN1131" s="106" t="str">
        <f t="shared" si="762"/>
        <v/>
      </c>
    </row>
    <row r="1132" spans="40:40" x14ac:dyDescent="0.25">
      <c r="AN1132" s="106" t="str">
        <f t="shared" si="762"/>
        <v/>
      </c>
    </row>
    <row r="1133" spans="40:40" x14ac:dyDescent="0.25">
      <c r="AN1133" s="106" t="str">
        <f t="shared" si="762"/>
        <v/>
      </c>
    </row>
    <row r="1134" spans="40:40" x14ac:dyDescent="0.25">
      <c r="AN1134" s="106" t="str">
        <f t="shared" si="762"/>
        <v/>
      </c>
    </row>
    <row r="1135" spans="40:40" x14ac:dyDescent="0.25">
      <c r="AN1135" s="106" t="str">
        <f t="shared" si="762"/>
        <v/>
      </c>
    </row>
    <row r="1136" spans="40:40" x14ac:dyDescent="0.25">
      <c r="AN1136" s="106" t="str">
        <f t="shared" si="762"/>
        <v/>
      </c>
    </row>
    <row r="1137" spans="40:40" x14ac:dyDescent="0.25">
      <c r="AN1137" s="106" t="str">
        <f t="shared" si="762"/>
        <v/>
      </c>
    </row>
    <row r="1138" spans="40:40" x14ac:dyDescent="0.25">
      <c r="AN1138" s="106" t="str">
        <f t="shared" si="762"/>
        <v/>
      </c>
    </row>
    <row r="1139" spans="40:40" x14ac:dyDescent="0.25">
      <c r="AN1139" s="106" t="str">
        <f t="shared" si="762"/>
        <v/>
      </c>
    </row>
    <row r="1140" spans="40:40" x14ac:dyDescent="0.25">
      <c r="AN1140" s="106" t="str">
        <f t="shared" si="762"/>
        <v/>
      </c>
    </row>
    <row r="1141" spans="40:40" x14ac:dyDescent="0.25">
      <c r="AN1141" s="106" t="str">
        <f t="shared" si="762"/>
        <v/>
      </c>
    </row>
    <row r="1142" spans="40:40" x14ac:dyDescent="0.25">
      <c r="AN1142" s="106" t="str">
        <f t="shared" si="762"/>
        <v/>
      </c>
    </row>
    <row r="1143" spans="40:40" x14ac:dyDescent="0.25">
      <c r="AN1143" s="106" t="str">
        <f t="shared" si="762"/>
        <v/>
      </c>
    </row>
    <row r="1144" spans="40:40" x14ac:dyDescent="0.25">
      <c r="AN1144" s="106" t="str">
        <f t="shared" si="762"/>
        <v/>
      </c>
    </row>
    <row r="1145" spans="40:40" x14ac:dyDescent="0.25">
      <c r="AN1145" s="106" t="str">
        <f t="shared" si="762"/>
        <v/>
      </c>
    </row>
    <row r="1146" spans="40:40" x14ac:dyDescent="0.25">
      <c r="AN1146" s="106" t="str">
        <f t="shared" si="762"/>
        <v/>
      </c>
    </row>
    <row r="1147" spans="40:40" x14ac:dyDescent="0.25">
      <c r="AN1147" s="106" t="str">
        <f t="shared" si="762"/>
        <v/>
      </c>
    </row>
    <row r="1148" spans="40:40" x14ac:dyDescent="0.25">
      <c r="AN1148" s="106" t="str">
        <f t="shared" si="762"/>
        <v/>
      </c>
    </row>
    <row r="1149" spans="40:40" x14ac:dyDescent="0.25">
      <c r="AN1149" s="106" t="str">
        <f t="shared" si="762"/>
        <v/>
      </c>
    </row>
    <row r="1150" spans="40:40" x14ac:dyDescent="0.25">
      <c r="AN1150" s="106" t="str">
        <f t="shared" si="762"/>
        <v/>
      </c>
    </row>
    <row r="1151" spans="40:40" x14ac:dyDescent="0.25">
      <c r="AN1151" s="106" t="str">
        <f t="shared" si="762"/>
        <v/>
      </c>
    </row>
    <row r="1152" spans="40:40" x14ac:dyDescent="0.25">
      <c r="AN1152" s="106" t="str">
        <f t="shared" si="762"/>
        <v/>
      </c>
    </row>
    <row r="1153" spans="40:40" x14ac:dyDescent="0.25">
      <c r="AN1153" s="106" t="str">
        <f t="shared" si="762"/>
        <v/>
      </c>
    </row>
    <row r="1154" spans="40:40" x14ac:dyDescent="0.25">
      <c r="AN1154" s="106" t="str">
        <f t="shared" si="762"/>
        <v/>
      </c>
    </row>
    <row r="1155" spans="40:40" x14ac:dyDescent="0.25">
      <c r="AN1155" s="106" t="str">
        <f t="shared" si="762"/>
        <v/>
      </c>
    </row>
    <row r="1156" spans="40:40" x14ac:dyDescent="0.25">
      <c r="AN1156" s="106" t="str">
        <f t="shared" si="762"/>
        <v/>
      </c>
    </row>
    <row r="1157" spans="40:40" x14ac:dyDescent="0.25">
      <c r="AN1157" s="106" t="str">
        <f t="shared" si="762"/>
        <v/>
      </c>
    </row>
    <row r="1158" spans="40:40" x14ac:dyDescent="0.25">
      <c r="AN1158" s="106" t="str">
        <f t="shared" si="762"/>
        <v/>
      </c>
    </row>
    <row r="1159" spans="40:40" x14ac:dyDescent="0.25">
      <c r="AN1159" s="106" t="str">
        <f t="shared" si="762"/>
        <v/>
      </c>
    </row>
    <row r="1160" spans="40:40" x14ac:dyDescent="0.25">
      <c r="AN1160" s="106" t="str">
        <f t="shared" si="762"/>
        <v/>
      </c>
    </row>
    <row r="1161" spans="40:40" x14ac:dyDescent="0.25">
      <c r="AN1161" s="106" t="str">
        <f t="shared" si="762"/>
        <v/>
      </c>
    </row>
    <row r="1162" spans="40:40" x14ac:dyDescent="0.25">
      <c r="AN1162" s="106" t="str">
        <f t="shared" si="762"/>
        <v/>
      </c>
    </row>
    <row r="1163" spans="40:40" x14ac:dyDescent="0.25">
      <c r="AN1163" s="106" t="str">
        <f t="shared" si="762"/>
        <v/>
      </c>
    </row>
    <row r="1164" spans="40:40" x14ac:dyDescent="0.25">
      <c r="AN1164" s="106" t="str">
        <f t="shared" si="762"/>
        <v/>
      </c>
    </row>
    <row r="1165" spans="40:40" x14ac:dyDescent="0.25">
      <c r="AN1165" s="106" t="str">
        <f t="shared" si="762"/>
        <v/>
      </c>
    </row>
    <row r="1166" spans="40:40" x14ac:dyDescent="0.25">
      <c r="AN1166" s="106" t="str">
        <f t="shared" si="762"/>
        <v/>
      </c>
    </row>
    <row r="1167" spans="40:40" x14ac:dyDescent="0.25">
      <c r="AN1167" s="106" t="str">
        <f t="shared" si="762"/>
        <v/>
      </c>
    </row>
    <row r="1168" spans="40:40" x14ac:dyDescent="0.25">
      <c r="AN1168" s="106" t="str">
        <f t="shared" si="762"/>
        <v/>
      </c>
    </row>
    <row r="1169" spans="40:40" x14ac:dyDescent="0.25">
      <c r="AN1169" s="106" t="str">
        <f t="shared" si="762"/>
        <v/>
      </c>
    </row>
    <row r="1170" spans="40:40" x14ac:dyDescent="0.25">
      <c r="AN1170" s="106" t="str">
        <f t="shared" si="762"/>
        <v/>
      </c>
    </row>
    <row r="1171" spans="40:40" x14ac:dyDescent="0.25">
      <c r="AN1171" s="106" t="str">
        <f t="shared" ref="AN1171:AN1234" si="763">IF(AND(AT1171=0,AT1170&gt;0),DATE(B1171,C1171-1,1),"")</f>
        <v/>
      </c>
    </row>
    <row r="1172" spans="40:40" x14ac:dyDescent="0.25">
      <c r="AN1172" s="106" t="str">
        <f t="shared" si="763"/>
        <v/>
      </c>
    </row>
    <row r="1173" spans="40:40" x14ac:dyDescent="0.25">
      <c r="AN1173" s="106" t="str">
        <f t="shared" si="763"/>
        <v/>
      </c>
    </row>
    <row r="1174" spans="40:40" x14ac:dyDescent="0.25">
      <c r="AN1174" s="106" t="str">
        <f t="shared" si="763"/>
        <v/>
      </c>
    </row>
    <row r="1175" spans="40:40" x14ac:dyDescent="0.25">
      <c r="AN1175" s="106" t="str">
        <f t="shared" si="763"/>
        <v/>
      </c>
    </row>
    <row r="1176" spans="40:40" x14ac:dyDescent="0.25">
      <c r="AN1176" s="106" t="str">
        <f t="shared" si="763"/>
        <v/>
      </c>
    </row>
    <row r="1177" spans="40:40" x14ac:dyDescent="0.25">
      <c r="AN1177" s="106" t="str">
        <f t="shared" si="763"/>
        <v/>
      </c>
    </row>
    <row r="1178" spans="40:40" x14ac:dyDescent="0.25">
      <c r="AN1178" s="106" t="str">
        <f t="shared" si="763"/>
        <v/>
      </c>
    </row>
    <row r="1179" spans="40:40" x14ac:dyDescent="0.25">
      <c r="AN1179" s="106" t="str">
        <f t="shared" si="763"/>
        <v/>
      </c>
    </row>
    <row r="1180" spans="40:40" x14ac:dyDescent="0.25">
      <c r="AN1180" s="106" t="str">
        <f t="shared" si="763"/>
        <v/>
      </c>
    </row>
    <row r="1181" spans="40:40" x14ac:dyDescent="0.25">
      <c r="AN1181" s="106" t="str">
        <f t="shared" si="763"/>
        <v/>
      </c>
    </row>
    <row r="1182" spans="40:40" x14ac:dyDescent="0.25">
      <c r="AN1182" s="106" t="str">
        <f t="shared" si="763"/>
        <v/>
      </c>
    </row>
    <row r="1183" spans="40:40" x14ac:dyDescent="0.25">
      <c r="AN1183" s="106" t="str">
        <f t="shared" si="763"/>
        <v/>
      </c>
    </row>
    <row r="1184" spans="40:40" x14ac:dyDescent="0.25">
      <c r="AN1184" s="106" t="str">
        <f t="shared" si="763"/>
        <v/>
      </c>
    </row>
    <row r="1185" spans="40:40" x14ac:dyDescent="0.25">
      <c r="AN1185" s="106" t="str">
        <f t="shared" si="763"/>
        <v/>
      </c>
    </row>
    <row r="1186" spans="40:40" x14ac:dyDescent="0.25">
      <c r="AN1186" s="106" t="str">
        <f t="shared" si="763"/>
        <v/>
      </c>
    </row>
    <row r="1187" spans="40:40" x14ac:dyDescent="0.25">
      <c r="AN1187" s="106" t="str">
        <f t="shared" si="763"/>
        <v/>
      </c>
    </row>
    <row r="1188" spans="40:40" x14ac:dyDescent="0.25">
      <c r="AN1188" s="106" t="str">
        <f t="shared" si="763"/>
        <v/>
      </c>
    </row>
    <row r="1189" spans="40:40" x14ac:dyDescent="0.25">
      <c r="AN1189" s="106" t="str">
        <f t="shared" si="763"/>
        <v/>
      </c>
    </row>
    <row r="1190" spans="40:40" x14ac:dyDescent="0.25">
      <c r="AN1190" s="106" t="str">
        <f t="shared" si="763"/>
        <v/>
      </c>
    </row>
    <row r="1191" spans="40:40" x14ac:dyDescent="0.25">
      <c r="AN1191" s="106" t="str">
        <f t="shared" si="763"/>
        <v/>
      </c>
    </row>
    <row r="1192" spans="40:40" x14ac:dyDescent="0.25">
      <c r="AN1192" s="106" t="str">
        <f t="shared" si="763"/>
        <v/>
      </c>
    </row>
    <row r="1193" spans="40:40" x14ac:dyDescent="0.25">
      <c r="AN1193" s="106" t="str">
        <f t="shared" si="763"/>
        <v/>
      </c>
    </row>
    <row r="1194" spans="40:40" x14ac:dyDescent="0.25">
      <c r="AN1194" s="106" t="str">
        <f t="shared" si="763"/>
        <v/>
      </c>
    </row>
    <row r="1195" spans="40:40" x14ac:dyDescent="0.25">
      <c r="AN1195" s="106" t="str">
        <f t="shared" si="763"/>
        <v/>
      </c>
    </row>
    <row r="1196" spans="40:40" x14ac:dyDescent="0.25">
      <c r="AN1196" s="106" t="str">
        <f t="shared" si="763"/>
        <v/>
      </c>
    </row>
    <row r="1197" spans="40:40" x14ac:dyDescent="0.25">
      <c r="AN1197" s="106" t="str">
        <f t="shared" si="763"/>
        <v/>
      </c>
    </row>
    <row r="1198" spans="40:40" x14ac:dyDescent="0.25">
      <c r="AN1198" s="106" t="str">
        <f t="shared" si="763"/>
        <v/>
      </c>
    </row>
    <row r="1199" spans="40:40" x14ac:dyDescent="0.25">
      <c r="AN1199" s="106" t="str">
        <f t="shared" si="763"/>
        <v/>
      </c>
    </row>
    <row r="1200" spans="40:40" x14ac:dyDescent="0.25">
      <c r="AN1200" s="106" t="str">
        <f t="shared" si="763"/>
        <v/>
      </c>
    </row>
    <row r="1201" spans="40:40" x14ac:dyDescent="0.25">
      <c r="AN1201" s="106" t="str">
        <f t="shared" si="763"/>
        <v/>
      </c>
    </row>
    <row r="1202" spans="40:40" x14ac:dyDescent="0.25">
      <c r="AN1202" s="106" t="str">
        <f t="shared" si="763"/>
        <v/>
      </c>
    </row>
    <row r="1203" spans="40:40" x14ac:dyDescent="0.25">
      <c r="AN1203" s="106" t="str">
        <f t="shared" si="763"/>
        <v/>
      </c>
    </row>
    <row r="1204" spans="40:40" x14ac:dyDescent="0.25">
      <c r="AN1204" s="106" t="str">
        <f t="shared" si="763"/>
        <v/>
      </c>
    </row>
    <row r="1205" spans="40:40" x14ac:dyDescent="0.25">
      <c r="AN1205" s="106" t="str">
        <f t="shared" si="763"/>
        <v/>
      </c>
    </row>
    <row r="1206" spans="40:40" x14ac:dyDescent="0.25">
      <c r="AN1206" s="106" t="str">
        <f t="shared" si="763"/>
        <v/>
      </c>
    </row>
    <row r="1207" spans="40:40" x14ac:dyDescent="0.25">
      <c r="AN1207" s="106" t="str">
        <f t="shared" si="763"/>
        <v/>
      </c>
    </row>
    <row r="1208" spans="40:40" x14ac:dyDescent="0.25">
      <c r="AN1208" s="106" t="str">
        <f t="shared" si="763"/>
        <v/>
      </c>
    </row>
    <row r="1209" spans="40:40" x14ac:dyDescent="0.25">
      <c r="AN1209" s="106" t="str">
        <f t="shared" si="763"/>
        <v/>
      </c>
    </row>
    <row r="1210" spans="40:40" x14ac:dyDescent="0.25">
      <c r="AN1210" s="106" t="str">
        <f t="shared" si="763"/>
        <v/>
      </c>
    </row>
    <row r="1211" spans="40:40" x14ac:dyDescent="0.25">
      <c r="AN1211" s="106" t="str">
        <f t="shared" si="763"/>
        <v/>
      </c>
    </row>
    <row r="1212" spans="40:40" x14ac:dyDescent="0.25">
      <c r="AN1212" s="106" t="str">
        <f t="shared" si="763"/>
        <v/>
      </c>
    </row>
    <row r="1213" spans="40:40" x14ac:dyDescent="0.25">
      <c r="AN1213" s="106" t="str">
        <f t="shared" si="763"/>
        <v/>
      </c>
    </row>
    <row r="1214" spans="40:40" x14ac:dyDescent="0.25">
      <c r="AN1214" s="106" t="str">
        <f t="shared" si="763"/>
        <v/>
      </c>
    </row>
    <row r="1215" spans="40:40" x14ac:dyDescent="0.25">
      <c r="AN1215" s="106" t="str">
        <f t="shared" si="763"/>
        <v/>
      </c>
    </row>
    <row r="1216" spans="40:40" x14ac:dyDescent="0.25">
      <c r="AN1216" s="106" t="str">
        <f t="shared" si="763"/>
        <v/>
      </c>
    </row>
    <row r="1217" spans="40:40" x14ac:dyDescent="0.25">
      <c r="AN1217" s="106" t="str">
        <f t="shared" si="763"/>
        <v/>
      </c>
    </row>
    <row r="1218" spans="40:40" x14ac:dyDescent="0.25">
      <c r="AN1218" s="106" t="str">
        <f t="shared" si="763"/>
        <v/>
      </c>
    </row>
    <row r="1219" spans="40:40" x14ac:dyDescent="0.25">
      <c r="AN1219" s="106" t="str">
        <f t="shared" si="763"/>
        <v/>
      </c>
    </row>
    <row r="1220" spans="40:40" x14ac:dyDescent="0.25">
      <c r="AN1220" s="106" t="str">
        <f t="shared" si="763"/>
        <v/>
      </c>
    </row>
    <row r="1221" spans="40:40" x14ac:dyDescent="0.25">
      <c r="AN1221" s="106" t="str">
        <f t="shared" si="763"/>
        <v/>
      </c>
    </row>
    <row r="1222" spans="40:40" x14ac:dyDescent="0.25">
      <c r="AN1222" s="106" t="str">
        <f t="shared" si="763"/>
        <v/>
      </c>
    </row>
    <row r="1223" spans="40:40" x14ac:dyDescent="0.25">
      <c r="AN1223" s="106" t="str">
        <f t="shared" si="763"/>
        <v/>
      </c>
    </row>
    <row r="1224" spans="40:40" x14ac:dyDescent="0.25">
      <c r="AN1224" s="106" t="str">
        <f t="shared" si="763"/>
        <v/>
      </c>
    </row>
    <row r="1225" spans="40:40" x14ac:dyDescent="0.25">
      <c r="AN1225" s="106" t="str">
        <f t="shared" si="763"/>
        <v/>
      </c>
    </row>
    <row r="1226" spans="40:40" x14ac:dyDescent="0.25">
      <c r="AN1226" s="106" t="str">
        <f t="shared" si="763"/>
        <v/>
      </c>
    </row>
    <row r="1227" spans="40:40" x14ac:dyDescent="0.25">
      <c r="AN1227" s="106" t="str">
        <f t="shared" si="763"/>
        <v/>
      </c>
    </row>
    <row r="1228" spans="40:40" x14ac:dyDescent="0.25">
      <c r="AN1228" s="106" t="str">
        <f t="shared" si="763"/>
        <v/>
      </c>
    </row>
    <row r="1229" spans="40:40" x14ac:dyDescent="0.25">
      <c r="AN1229" s="106" t="str">
        <f t="shared" si="763"/>
        <v/>
      </c>
    </row>
    <row r="1230" spans="40:40" x14ac:dyDescent="0.25">
      <c r="AN1230" s="106" t="str">
        <f t="shared" si="763"/>
        <v/>
      </c>
    </row>
    <row r="1231" spans="40:40" x14ac:dyDescent="0.25">
      <c r="AN1231" s="106" t="str">
        <f t="shared" si="763"/>
        <v/>
      </c>
    </row>
    <row r="1232" spans="40:40" x14ac:dyDescent="0.25">
      <c r="AN1232" s="106" t="str">
        <f t="shared" si="763"/>
        <v/>
      </c>
    </row>
    <row r="1233" spans="40:40" x14ac:dyDescent="0.25">
      <c r="AN1233" s="106" t="str">
        <f t="shared" si="763"/>
        <v/>
      </c>
    </row>
    <row r="1234" spans="40:40" x14ac:dyDescent="0.25">
      <c r="AN1234" s="106" t="str">
        <f t="shared" si="763"/>
        <v/>
      </c>
    </row>
    <row r="1235" spans="40:40" x14ac:dyDescent="0.25">
      <c r="AN1235" s="106" t="str">
        <f t="shared" ref="AN1235:AN1298" si="764">IF(AND(AT1235=0,AT1234&gt;0),DATE(B1235,C1235-1,1),"")</f>
        <v/>
      </c>
    </row>
    <row r="1236" spans="40:40" x14ac:dyDescent="0.25">
      <c r="AN1236" s="106" t="str">
        <f t="shared" si="764"/>
        <v/>
      </c>
    </row>
    <row r="1237" spans="40:40" x14ac:dyDescent="0.25">
      <c r="AN1237" s="106" t="str">
        <f t="shared" si="764"/>
        <v/>
      </c>
    </row>
    <row r="1238" spans="40:40" x14ac:dyDescent="0.25">
      <c r="AN1238" s="106" t="str">
        <f t="shared" si="764"/>
        <v/>
      </c>
    </row>
    <row r="1239" spans="40:40" x14ac:dyDescent="0.25">
      <c r="AN1239" s="106" t="str">
        <f t="shared" si="764"/>
        <v/>
      </c>
    </row>
    <row r="1240" spans="40:40" x14ac:dyDescent="0.25">
      <c r="AN1240" s="106" t="str">
        <f t="shared" si="764"/>
        <v/>
      </c>
    </row>
    <row r="1241" spans="40:40" x14ac:dyDescent="0.25">
      <c r="AN1241" s="106" t="str">
        <f t="shared" si="764"/>
        <v/>
      </c>
    </row>
    <row r="1242" spans="40:40" x14ac:dyDescent="0.25">
      <c r="AN1242" s="106" t="str">
        <f t="shared" si="764"/>
        <v/>
      </c>
    </row>
    <row r="1243" spans="40:40" x14ac:dyDescent="0.25">
      <c r="AN1243" s="106" t="str">
        <f t="shared" si="764"/>
        <v/>
      </c>
    </row>
    <row r="1244" spans="40:40" x14ac:dyDescent="0.25">
      <c r="AN1244" s="106" t="str">
        <f t="shared" si="764"/>
        <v/>
      </c>
    </row>
    <row r="1245" spans="40:40" x14ac:dyDescent="0.25">
      <c r="AN1245" s="106" t="str">
        <f t="shared" si="764"/>
        <v/>
      </c>
    </row>
    <row r="1246" spans="40:40" x14ac:dyDescent="0.25">
      <c r="AN1246" s="106" t="str">
        <f t="shared" si="764"/>
        <v/>
      </c>
    </row>
    <row r="1247" spans="40:40" x14ac:dyDescent="0.25">
      <c r="AN1247" s="106" t="str">
        <f t="shared" si="764"/>
        <v/>
      </c>
    </row>
    <row r="1248" spans="40:40" x14ac:dyDescent="0.25">
      <c r="AN1248" s="106" t="str">
        <f t="shared" si="764"/>
        <v/>
      </c>
    </row>
    <row r="1249" spans="40:40" x14ac:dyDescent="0.25">
      <c r="AN1249" s="106" t="str">
        <f t="shared" si="764"/>
        <v/>
      </c>
    </row>
    <row r="1250" spans="40:40" x14ac:dyDescent="0.25">
      <c r="AN1250" s="106" t="str">
        <f t="shared" si="764"/>
        <v/>
      </c>
    </row>
    <row r="1251" spans="40:40" x14ac:dyDescent="0.25">
      <c r="AN1251" s="106" t="str">
        <f t="shared" si="764"/>
        <v/>
      </c>
    </row>
    <row r="1252" spans="40:40" x14ac:dyDescent="0.25">
      <c r="AN1252" s="106" t="str">
        <f t="shared" si="764"/>
        <v/>
      </c>
    </row>
    <row r="1253" spans="40:40" x14ac:dyDescent="0.25">
      <c r="AN1253" s="106" t="str">
        <f t="shared" si="764"/>
        <v/>
      </c>
    </row>
    <row r="1254" spans="40:40" x14ac:dyDescent="0.25">
      <c r="AN1254" s="106" t="str">
        <f t="shared" si="764"/>
        <v/>
      </c>
    </row>
    <row r="1255" spans="40:40" x14ac:dyDescent="0.25">
      <c r="AN1255" s="106" t="str">
        <f t="shared" si="764"/>
        <v/>
      </c>
    </row>
    <row r="1256" spans="40:40" x14ac:dyDescent="0.25">
      <c r="AN1256" s="106" t="str">
        <f t="shared" si="764"/>
        <v/>
      </c>
    </row>
    <row r="1257" spans="40:40" x14ac:dyDescent="0.25">
      <c r="AN1257" s="106" t="str">
        <f t="shared" si="764"/>
        <v/>
      </c>
    </row>
    <row r="1258" spans="40:40" x14ac:dyDescent="0.25">
      <c r="AN1258" s="106" t="str">
        <f t="shared" si="764"/>
        <v/>
      </c>
    </row>
    <row r="1259" spans="40:40" x14ac:dyDescent="0.25">
      <c r="AN1259" s="106" t="str">
        <f t="shared" si="764"/>
        <v/>
      </c>
    </row>
    <row r="1260" spans="40:40" x14ac:dyDescent="0.25">
      <c r="AN1260" s="106" t="str">
        <f t="shared" si="764"/>
        <v/>
      </c>
    </row>
    <row r="1261" spans="40:40" x14ac:dyDescent="0.25">
      <c r="AN1261" s="106" t="str">
        <f t="shared" si="764"/>
        <v/>
      </c>
    </row>
    <row r="1262" spans="40:40" x14ac:dyDescent="0.25">
      <c r="AN1262" s="106" t="str">
        <f t="shared" si="764"/>
        <v/>
      </c>
    </row>
    <row r="1263" spans="40:40" x14ac:dyDescent="0.25">
      <c r="AN1263" s="106" t="str">
        <f t="shared" si="764"/>
        <v/>
      </c>
    </row>
    <row r="1264" spans="40:40" x14ac:dyDescent="0.25">
      <c r="AN1264" s="106" t="str">
        <f t="shared" si="764"/>
        <v/>
      </c>
    </row>
    <row r="1265" spans="40:40" x14ac:dyDescent="0.25">
      <c r="AN1265" s="106" t="str">
        <f t="shared" si="764"/>
        <v/>
      </c>
    </row>
    <row r="1266" spans="40:40" x14ac:dyDescent="0.25">
      <c r="AN1266" s="106" t="str">
        <f t="shared" si="764"/>
        <v/>
      </c>
    </row>
    <row r="1267" spans="40:40" x14ac:dyDescent="0.25">
      <c r="AN1267" s="106" t="str">
        <f t="shared" si="764"/>
        <v/>
      </c>
    </row>
    <row r="1268" spans="40:40" x14ac:dyDescent="0.25">
      <c r="AN1268" s="106" t="str">
        <f t="shared" si="764"/>
        <v/>
      </c>
    </row>
    <row r="1269" spans="40:40" x14ac:dyDescent="0.25">
      <c r="AN1269" s="106" t="str">
        <f t="shared" si="764"/>
        <v/>
      </c>
    </row>
    <row r="1270" spans="40:40" x14ac:dyDescent="0.25">
      <c r="AN1270" s="106" t="str">
        <f t="shared" si="764"/>
        <v/>
      </c>
    </row>
    <row r="1271" spans="40:40" x14ac:dyDescent="0.25">
      <c r="AN1271" s="106" t="str">
        <f t="shared" si="764"/>
        <v/>
      </c>
    </row>
    <row r="1272" spans="40:40" x14ac:dyDescent="0.25">
      <c r="AN1272" s="106" t="str">
        <f t="shared" si="764"/>
        <v/>
      </c>
    </row>
    <row r="1273" spans="40:40" x14ac:dyDescent="0.25">
      <c r="AN1273" s="106" t="str">
        <f t="shared" si="764"/>
        <v/>
      </c>
    </row>
    <row r="1274" spans="40:40" x14ac:dyDescent="0.25">
      <c r="AN1274" s="106" t="str">
        <f t="shared" si="764"/>
        <v/>
      </c>
    </row>
    <row r="1275" spans="40:40" x14ac:dyDescent="0.25">
      <c r="AN1275" s="106" t="str">
        <f t="shared" si="764"/>
        <v/>
      </c>
    </row>
    <row r="1276" spans="40:40" x14ac:dyDescent="0.25">
      <c r="AN1276" s="106" t="str">
        <f t="shared" si="764"/>
        <v/>
      </c>
    </row>
    <row r="1277" spans="40:40" x14ac:dyDescent="0.25">
      <c r="AN1277" s="106" t="str">
        <f t="shared" si="764"/>
        <v/>
      </c>
    </row>
    <row r="1278" spans="40:40" x14ac:dyDescent="0.25">
      <c r="AN1278" s="106" t="str">
        <f t="shared" si="764"/>
        <v/>
      </c>
    </row>
    <row r="1279" spans="40:40" x14ac:dyDescent="0.25">
      <c r="AN1279" s="106" t="str">
        <f t="shared" si="764"/>
        <v/>
      </c>
    </row>
    <row r="1280" spans="40:40" x14ac:dyDescent="0.25">
      <c r="AN1280" s="106" t="str">
        <f t="shared" si="764"/>
        <v/>
      </c>
    </row>
    <row r="1281" spans="40:40" x14ac:dyDescent="0.25">
      <c r="AN1281" s="106" t="str">
        <f t="shared" si="764"/>
        <v/>
      </c>
    </row>
    <row r="1282" spans="40:40" x14ac:dyDescent="0.25">
      <c r="AN1282" s="106" t="str">
        <f t="shared" si="764"/>
        <v/>
      </c>
    </row>
    <row r="1283" spans="40:40" x14ac:dyDescent="0.25">
      <c r="AN1283" s="106" t="str">
        <f t="shared" si="764"/>
        <v/>
      </c>
    </row>
    <row r="1284" spans="40:40" x14ac:dyDescent="0.25">
      <c r="AN1284" s="106" t="str">
        <f t="shared" si="764"/>
        <v/>
      </c>
    </row>
    <row r="1285" spans="40:40" x14ac:dyDescent="0.25">
      <c r="AN1285" s="106" t="str">
        <f t="shared" si="764"/>
        <v/>
      </c>
    </row>
    <row r="1286" spans="40:40" x14ac:dyDescent="0.25">
      <c r="AN1286" s="106" t="str">
        <f t="shared" si="764"/>
        <v/>
      </c>
    </row>
    <row r="1287" spans="40:40" x14ac:dyDescent="0.25">
      <c r="AN1287" s="106" t="str">
        <f t="shared" si="764"/>
        <v/>
      </c>
    </row>
    <row r="1288" spans="40:40" x14ac:dyDescent="0.25">
      <c r="AN1288" s="106" t="str">
        <f t="shared" si="764"/>
        <v/>
      </c>
    </row>
    <row r="1289" spans="40:40" x14ac:dyDescent="0.25">
      <c r="AN1289" s="106" t="str">
        <f t="shared" si="764"/>
        <v/>
      </c>
    </row>
    <row r="1290" spans="40:40" x14ac:dyDescent="0.25">
      <c r="AN1290" s="106" t="str">
        <f t="shared" si="764"/>
        <v/>
      </c>
    </row>
    <row r="1291" spans="40:40" x14ac:dyDescent="0.25">
      <c r="AN1291" s="106" t="str">
        <f t="shared" si="764"/>
        <v/>
      </c>
    </row>
    <row r="1292" spans="40:40" x14ac:dyDescent="0.25">
      <c r="AN1292" s="106" t="str">
        <f t="shared" si="764"/>
        <v/>
      </c>
    </row>
    <row r="1293" spans="40:40" x14ac:dyDescent="0.25">
      <c r="AN1293" s="106" t="str">
        <f t="shared" si="764"/>
        <v/>
      </c>
    </row>
    <row r="1294" spans="40:40" x14ac:dyDescent="0.25">
      <c r="AN1294" s="106" t="str">
        <f t="shared" si="764"/>
        <v/>
      </c>
    </row>
    <row r="1295" spans="40:40" x14ac:dyDescent="0.25">
      <c r="AN1295" s="106" t="str">
        <f t="shared" si="764"/>
        <v/>
      </c>
    </row>
    <row r="1296" spans="40:40" x14ac:dyDescent="0.25">
      <c r="AN1296" s="106" t="str">
        <f t="shared" si="764"/>
        <v/>
      </c>
    </row>
    <row r="1297" spans="40:40" x14ac:dyDescent="0.25">
      <c r="AN1297" s="106" t="str">
        <f t="shared" si="764"/>
        <v/>
      </c>
    </row>
    <row r="1298" spans="40:40" x14ac:dyDescent="0.25">
      <c r="AN1298" s="106" t="str">
        <f t="shared" si="764"/>
        <v/>
      </c>
    </row>
    <row r="1299" spans="40:40" x14ac:dyDescent="0.25">
      <c r="AN1299" s="106" t="str">
        <f t="shared" ref="AN1299:AN1362" si="765">IF(AND(AT1299=0,AT1298&gt;0),DATE(B1299,C1299-1,1),"")</f>
        <v/>
      </c>
    </row>
    <row r="1300" spans="40:40" x14ac:dyDescent="0.25">
      <c r="AN1300" s="106" t="str">
        <f t="shared" si="765"/>
        <v/>
      </c>
    </row>
    <row r="1301" spans="40:40" x14ac:dyDescent="0.25">
      <c r="AN1301" s="106" t="str">
        <f t="shared" si="765"/>
        <v/>
      </c>
    </row>
    <row r="1302" spans="40:40" x14ac:dyDescent="0.25">
      <c r="AN1302" s="106" t="str">
        <f t="shared" si="765"/>
        <v/>
      </c>
    </row>
    <row r="1303" spans="40:40" x14ac:dyDescent="0.25">
      <c r="AN1303" s="106" t="str">
        <f t="shared" si="765"/>
        <v/>
      </c>
    </row>
    <row r="1304" spans="40:40" x14ac:dyDescent="0.25">
      <c r="AN1304" s="106" t="str">
        <f t="shared" si="765"/>
        <v/>
      </c>
    </row>
    <row r="1305" spans="40:40" x14ac:dyDescent="0.25">
      <c r="AN1305" s="106" t="str">
        <f t="shared" si="765"/>
        <v/>
      </c>
    </row>
    <row r="1306" spans="40:40" x14ac:dyDescent="0.25">
      <c r="AN1306" s="106" t="str">
        <f t="shared" si="765"/>
        <v/>
      </c>
    </row>
    <row r="1307" spans="40:40" x14ac:dyDescent="0.25">
      <c r="AN1307" s="106" t="str">
        <f t="shared" si="765"/>
        <v/>
      </c>
    </row>
    <row r="1308" spans="40:40" x14ac:dyDescent="0.25">
      <c r="AN1308" s="106" t="str">
        <f t="shared" si="765"/>
        <v/>
      </c>
    </row>
    <row r="1309" spans="40:40" x14ac:dyDescent="0.25">
      <c r="AN1309" s="106" t="str">
        <f t="shared" si="765"/>
        <v/>
      </c>
    </row>
    <row r="1310" spans="40:40" x14ac:dyDescent="0.25">
      <c r="AN1310" s="106" t="str">
        <f t="shared" si="765"/>
        <v/>
      </c>
    </row>
    <row r="1311" spans="40:40" x14ac:dyDescent="0.25">
      <c r="AN1311" s="106" t="str">
        <f t="shared" si="765"/>
        <v/>
      </c>
    </row>
    <row r="1312" spans="40:40" x14ac:dyDescent="0.25">
      <c r="AN1312" s="106" t="str">
        <f t="shared" si="765"/>
        <v/>
      </c>
    </row>
    <row r="1313" spans="40:40" x14ac:dyDescent="0.25">
      <c r="AN1313" s="106" t="str">
        <f t="shared" si="765"/>
        <v/>
      </c>
    </row>
    <row r="1314" spans="40:40" x14ac:dyDescent="0.25">
      <c r="AN1314" s="106" t="str">
        <f t="shared" si="765"/>
        <v/>
      </c>
    </row>
    <row r="1315" spans="40:40" x14ac:dyDescent="0.25">
      <c r="AN1315" s="106" t="str">
        <f t="shared" si="765"/>
        <v/>
      </c>
    </row>
    <row r="1316" spans="40:40" x14ac:dyDescent="0.25">
      <c r="AN1316" s="106" t="str">
        <f t="shared" si="765"/>
        <v/>
      </c>
    </row>
    <row r="1317" spans="40:40" x14ac:dyDescent="0.25">
      <c r="AN1317" s="106" t="str">
        <f t="shared" si="765"/>
        <v/>
      </c>
    </row>
    <row r="1318" spans="40:40" x14ac:dyDescent="0.25">
      <c r="AN1318" s="106" t="str">
        <f t="shared" si="765"/>
        <v/>
      </c>
    </row>
    <row r="1319" spans="40:40" x14ac:dyDescent="0.25">
      <c r="AN1319" s="106" t="str">
        <f t="shared" si="765"/>
        <v/>
      </c>
    </row>
    <row r="1320" spans="40:40" x14ac:dyDescent="0.25">
      <c r="AN1320" s="106" t="str">
        <f t="shared" si="765"/>
        <v/>
      </c>
    </row>
    <row r="1321" spans="40:40" x14ac:dyDescent="0.25">
      <c r="AN1321" s="106" t="str">
        <f t="shared" si="765"/>
        <v/>
      </c>
    </row>
    <row r="1322" spans="40:40" x14ac:dyDescent="0.25">
      <c r="AN1322" s="106" t="str">
        <f t="shared" si="765"/>
        <v/>
      </c>
    </row>
    <row r="1323" spans="40:40" x14ac:dyDescent="0.25">
      <c r="AN1323" s="106" t="str">
        <f t="shared" si="765"/>
        <v/>
      </c>
    </row>
    <row r="1324" spans="40:40" x14ac:dyDescent="0.25">
      <c r="AN1324" s="106" t="str">
        <f t="shared" si="765"/>
        <v/>
      </c>
    </row>
    <row r="1325" spans="40:40" x14ac:dyDescent="0.25">
      <c r="AN1325" s="106" t="str">
        <f t="shared" si="765"/>
        <v/>
      </c>
    </row>
    <row r="1326" spans="40:40" x14ac:dyDescent="0.25">
      <c r="AN1326" s="106" t="str">
        <f t="shared" si="765"/>
        <v/>
      </c>
    </row>
    <row r="1327" spans="40:40" x14ac:dyDescent="0.25">
      <c r="AN1327" s="106" t="str">
        <f t="shared" si="765"/>
        <v/>
      </c>
    </row>
    <row r="1328" spans="40:40" x14ac:dyDescent="0.25">
      <c r="AN1328" s="106" t="str">
        <f t="shared" si="765"/>
        <v/>
      </c>
    </row>
    <row r="1329" spans="40:40" x14ac:dyDescent="0.25">
      <c r="AN1329" s="106" t="str">
        <f t="shared" si="765"/>
        <v/>
      </c>
    </row>
    <row r="1330" spans="40:40" x14ac:dyDescent="0.25">
      <c r="AN1330" s="106" t="str">
        <f t="shared" si="765"/>
        <v/>
      </c>
    </row>
    <row r="1331" spans="40:40" x14ac:dyDescent="0.25">
      <c r="AN1331" s="106" t="str">
        <f t="shared" si="765"/>
        <v/>
      </c>
    </row>
    <row r="1332" spans="40:40" x14ac:dyDescent="0.25">
      <c r="AN1332" s="106" t="str">
        <f t="shared" si="765"/>
        <v/>
      </c>
    </row>
    <row r="1333" spans="40:40" x14ac:dyDescent="0.25">
      <c r="AN1333" s="106" t="str">
        <f t="shared" si="765"/>
        <v/>
      </c>
    </row>
    <row r="1334" spans="40:40" x14ac:dyDescent="0.25">
      <c r="AN1334" s="106" t="str">
        <f t="shared" si="765"/>
        <v/>
      </c>
    </row>
    <row r="1335" spans="40:40" x14ac:dyDescent="0.25">
      <c r="AN1335" s="106" t="str">
        <f t="shared" si="765"/>
        <v/>
      </c>
    </row>
    <row r="1336" spans="40:40" x14ac:dyDescent="0.25">
      <c r="AN1336" s="106" t="str">
        <f t="shared" si="765"/>
        <v/>
      </c>
    </row>
    <row r="1337" spans="40:40" x14ac:dyDescent="0.25">
      <c r="AN1337" s="106" t="str">
        <f t="shared" si="765"/>
        <v/>
      </c>
    </row>
    <row r="1338" spans="40:40" x14ac:dyDescent="0.25">
      <c r="AN1338" s="106" t="str">
        <f t="shared" si="765"/>
        <v/>
      </c>
    </row>
    <row r="1339" spans="40:40" x14ac:dyDescent="0.25">
      <c r="AN1339" s="106" t="str">
        <f t="shared" si="765"/>
        <v/>
      </c>
    </row>
    <row r="1340" spans="40:40" x14ac:dyDescent="0.25">
      <c r="AN1340" s="106" t="str">
        <f t="shared" si="765"/>
        <v/>
      </c>
    </row>
    <row r="1341" spans="40:40" x14ac:dyDescent="0.25">
      <c r="AN1341" s="106" t="str">
        <f t="shared" si="765"/>
        <v/>
      </c>
    </row>
    <row r="1342" spans="40:40" x14ac:dyDescent="0.25">
      <c r="AN1342" s="106" t="str">
        <f t="shared" si="765"/>
        <v/>
      </c>
    </row>
    <row r="1343" spans="40:40" x14ac:dyDescent="0.25">
      <c r="AN1343" s="106" t="str">
        <f t="shared" si="765"/>
        <v/>
      </c>
    </row>
    <row r="1344" spans="40:40" x14ac:dyDescent="0.25">
      <c r="AN1344" s="106" t="str">
        <f t="shared" si="765"/>
        <v/>
      </c>
    </row>
    <row r="1345" spans="40:40" x14ac:dyDescent="0.25">
      <c r="AN1345" s="106" t="str">
        <f t="shared" si="765"/>
        <v/>
      </c>
    </row>
    <row r="1346" spans="40:40" x14ac:dyDescent="0.25">
      <c r="AN1346" s="106" t="str">
        <f t="shared" si="765"/>
        <v/>
      </c>
    </row>
    <row r="1347" spans="40:40" x14ac:dyDescent="0.25">
      <c r="AN1347" s="106" t="str">
        <f t="shared" si="765"/>
        <v/>
      </c>
    </row>
    <row r="1348" spans="40:40" x14ac:dyDescent="0.25">
      <c r="AN1348" s="106" t="str">
        <f t="shared" si="765"/>
        <v/>
      </c>
    </row>
    <row r="1349" spans="40:40" x14ac:dyDescent="0.25">
      <c r="AN1349" s="106" t="str">
        <f t="shared" si="765"/>
        <v/>
      </c>
    </row>
    <row r="1350" spans="40:40" x14ac:dyDescent="0.25">
      <c r="AN1350" s="106" t="str">
        <f t="shared" si="765"/>
        <v/>
      </c>
    </row>
    <row r="1351" spans="40:40" x14ac:dyDescent="0.25">
      <c r="AN1351" s="106" t="str">
        <f t="shared" si="765"/>
        <v/>
      </c>
    </row>
    <row r="1352" spans="40:40" x14ac:dyDescent="0.25">
      <c r="AN1352" s="106" t="str">
        <f t="shared" si="765"/>
        <v/>
      </c>
    </row>
    <row r="1353" spans="40:40" x14ac:dyDescent="0.25">
      <c r="AN1353" s="106" t="str">
        <f t="shared" si="765"/>
        <v/>
      </c>
    </row>
    <row r="1354" spans="40:40" x14ac:dyDescent="0.25">
      <c r="AN1354" s="106" t="str">
        <f t="shared" si="765"/>
        <v/>
      </c>
    </row>
    <row r="1355" spans="40:40" x14ac:dyDescent="0.25">
      <c r="AN1355" s="106" t="str">
        <f t="shared" si="765"/>
        <v/>
      </c>
    </row>
    <row r="1356" spans="40:40" x14ac:dyDescent="0.25">
      <c r="AN1356" s="106" t="str">
        <f t="shared" si="765"/>
        <v/>
      </c>
    </row>
    <row r="1357" spans="40:40" x14ac:dyDescent="0.25">
      <c r="AN1357" s="106" t="str">
        <f t="shared" si="765"/>
        <v/>
      </c>
    </row>
    <row r="1358" spans="40:40" x14ac:dyDescent="0.25">
      <c r="AN1358" s="106" t="str">
        <f t="shared" si="765"/>
        <v/>
      </c>
    </row>
    <row r="1359" spans="40:40" x14ac:dyDescent="0.25">
      <c r="AN1359" s="106" t="str">
        <f t="shared" si="765"/>
        <v/>
      </c>
    </row>
    <row r="1360" spans="40:40" x14ac:dyDescent="0.25">
      <c r="AN1360" s="106" t="str">
        <f t="shared" si="765"/>
        <v/>
      </c>
    </row>
    <row r="1361" spans="40:40" x14ac:dyDescent="0.25">
      <c r="AN1361" s="106" t="str">
        <f t="shared" si="765"/>
        <v/>
      </c>
    </row>
    <row r="1362" spans="40:40" x14ac:dyDescent="0.25">
      <c r="AN1362" s="106" t="str">
        <f t="shared" si="765"/>
        <v/>
      </c>
    </row>
    <row r="1363" spans="40:40" x14ac:dyDescent="0.25">
      <c r="AN1363" s="106" t="str">
        <f t="shared" ref="AN1363:AN1426" si="766">IF(AND(AT1363=0,AT1362&gt;0),DATE(B1363,C1363-1,1),"")</f>
        <v/>
      </c>
    </row>
    <row r="1364" spans="40:40" x14ac:dyDescent="0.25">
      <c r="AN1364" s="106" t="str">
        <f t="shared" si="766"/>
        <v/>
      </c>
    </row>
    <row r="1365" spans="40:40" x14ac:dyDescent="0.25">
      <c r="AN1365" s="106" t="str">
        <f t="shared" si="766"/>
        <v/>
      </c>
    </row>
    <row r="1366" spans="40:40" x14ac:dyDescent="0.25">
      <c r="AN1366" s="106" t="str">
        <f t="shared" si="766"/>
        <v/>
      </c>
    </row>
    <row r="1367" spans="40:40" x14ac:dyDescent="0.25">
      <c r="AN1367" s="106" t="str">
        <f t="shared" si="766"/>
        <v/>
      </c>
    </row>
    <row r="1368" spans="40:40" x14ac:dyDescent="0.25">
      <c r="AN1368" s="106" t="str">
        <f t="shared" si="766"/>
        <v/>
      </c>
    </row>
    <row r="1369" spans="40:40" x14ac:dyDescent="0.25">
      <c r="AN1369" s="106" t="str">
        <f t="shared" si="766"/>
        <v/>
      </c>
    </row>
    <row r="1370" spans="40:40" x14ac:dyDescent="0.25">
      <c r="AN1370" s="106" t="str">
        <f t="shared" si="766"/>
        <v/>
      </c>
    </row>
    <row r="1371" spans="40:40" x14ac:dyDescent="0.25">
      <c r="AN1371" s="106" t="str">
        <f t="shared" si="766"/>
        <v/>
      </c>
    </row>
    <row r="1372" spans="40:40" x14ac:dyDescent="0.25">
      <c r="AN1372" s="106" t="str">
        <f t="shared" si="766"/>
        <v/>
      </c>
    </row>
    <row r="1373" spans="40:40" x14ac:dyDescent="0.25">
      <c r="AN1373" s="106" t="str">
        <f t="shared" si="766"/>
        <v/>
      </c>
    </row>
    <row r="1374" spans="40:40" x14ac:dyDescent="0.25">
      <c r="AN1374" s="106" t="str">
        <f t="shared" si="766"/>
        <v/>
      </c>
    </row>
    <row r="1375" spans="40:40" x14ac:dyDescent="0.25">
      <c r="AN1375" s="106" t="str">
        <f t="shared" si="766"/>
        <v/>
      </c>
    </row>
    <row r="1376" spans="40:40" x14ac:dyDescent="0.25">
      <c r="AN1376" s="106" t="str">
        <f t="shared" si="766"/>
        <v/>
      </c>
    </row>
    <row r="1377" spans="40:40" x14ac:dyDescent="0.25">
      <c r="AN1377" s="106" t="str">
        <f t="shared" si="766"/>
        <v/>
      </c>
    </row>
    <row r="1378" spans="40:40" x14ac:dyDescent="0.25">
      <c r="AN1378" s="106" t="str">
        <f t="shared" si="766"/>
        <v/>
      </c>
    </row>
    <row r="1379" spans="40:40" x14ac:dyDescent="0.25">
      <c r="AN1379" s="106" t="str">
        <f t="shared" si="766"/>
        <v/>
      </c>
    </row>
    <row r="1380" spans="40:40" x14ac:dyDescent="0.25">
      <c r="AN1380" s="106" t="str">
        <f t="shared" si="766"/>
        <v/>
      </c>
    </row>
    <row r="1381" spans="40:40" x14ac:dyDescent="0.25">
      <c r="AN1381" s="106" t="str">
        <f t="shared" si="766"/>
        <v/>
      </c>
    </row>
    <row r="1382" spans="40:40" x14ac:dyDescent="0.25">
      <c r="AN1382" s="106" t="str">
        <f t="shared" si="766"/>
        <v/>
      </c>
    </row>
    <row r="1383" spans="40:40" x14ac:dyDescent="0.25">
      <c r="AN1383" s="106" t="str">
        <f t="shared" si="766"/>
        <v/>
      </c>
    </row>
    <row r="1384" spans="40:40" x14ac:dyDescent="0.25">
      <c r="AN1384" s="106" t="str">
        <f t="shared" si="766"/>
        <v/>
      </c>
    </row>
    <row r="1385" spans="40:40" x14ac:dyDescent="0.25">
      <c r="AN1385" s="106" t="str">
        <f t="shared" si="766"/>
        <v/>
      </c>
    </row>
    <row r="1386" spans="40:40" x14ac:dyDescent="0.25">
      <c r="AN1386" s="106" t="str">
        <f t="shared" si="766"/>
        <v/>
      </c>
    </row>
    <row r="1387" spans="40:40" x14ac:dyDescent="0.25">
      <c r="AN1387" s="106" t="str">
        <f t="shared" si="766"/>
        <v/>
      </c>
    </row>
    <row r="1388" spans="40:40" x14ac:dyDescent="0.25">
      <c r="AN1388" s="106" t="str">
        <f t="shared" si="766"/>
        <v/>
      </c>
    </row>
    <row r="1389" spans="40:40" x14ac:dyDescent="0.25">
      <c r="AN1389" s="106" t="str">
        <f t="shared" si="766"/>
        <v/>
      </c>
    </row>
    <row r="1390" spans="40:40" x14ac:dyDescent="0.25">
      <c r="AN1390" s="106" t="str">
        <f t="shared" si="766"/>
        <v/>
      </c>
    </row>
    <row r="1391" spans="40:40" x14ac:dyDescent="0.25">
      <c r="AN1391" s="106" t="str">
        <f t="shared" si="766"/>
        <v/>
      </c>
    </row>
    <row r="1392" spans="40:40" x14ac:dyDescent="0.25">
      <c r="AN1392" s="106" t="str">
        <f t="shared" si="766"/>
        <v/>
      </c>
    </row>
    <row r="1393" spans="40:40" x14ac:dyDescent="0.25">
      <c r="AN1393" s="106" t="str">
        <f t="shared" si="766"/>
        <v/>
      </c>
    </row>
    <row r="1394" spans="40:40" x14ac:dyDescent="0.25">
      <c r="AN1394" s="106" t="str">
        <f t="shared" si="766"/>
        <v/>
      </c>
    </row>
    <row r="1395" spans="40:40" x14ac:dyDescent="0.25">
      <c r="AN1395" s="106" t="str">
        <f t="shared" si="766"/>
        <v/>
      </c>
    </row>
    <row r="1396" spans="40:40" x14ac:dyDescent="0.25">
      <c r="AN1396" s="106" t="str">
        <f t="shared" si="766"/>
        <v/>
      </c>
    </row>
    <row r="1397" spans="40:40" x14ac:dyDescent="0.25">
      <c r="AN1397" s="106" t="str">
        <f t="shared" si="766"/>
        <v/>
      </c>
    </row>
    <row r="1398" spans="40:40" x14ac:dyDescent="0.25">
      <c r="AN1398" s="106" t="str">
        <f t="shared" si="766"/>
        <v/>
      </c>
    </row>
    <row r="1399" spans="40:40" x14ac:dyDescent="0.25">
      <c r="AN1399" s="106" t="str">
        <f t="shared" si="766"/>
        <v/>
      </c>
    </row>
    <row r="1400" spans="40:40" x14ac:dyDescent="0.25">
      <c r="AN1400" s="106" t="str">
        <f t="shared" si="766"/>
        <v/>
      </c>
    </row>
    <row r="1401" spans="40:40" x14ac:dyDescent="0.25">
      <c r="AN1401" s="106" t="str">
        <f t="shared" si="766"/>
        <v/>
      </c>
    </row>
    <row r="1402" spans="40:40" x14ac:dyDescent="0.25">
      <c r="AN1402" s="106" t="str">
        <f t="shared" si="766"/>
        <v/>
      </c>
    </row>
    <row r="1403" spans="40:40" x14ac:dyDescent="0.25">
      <c r="AN1403" s="106" t="str">
        <f t="shared" si="766"/>
        <v/>
      </c>
    </row>
    <row r="1404" spans="40:40" x14ac:dyDescent="0.25">
      <c r="AN1404" s="106" t="str">
        <f t="shared" si="766"/>
        <v/>
      </c>
    </row>
    <row r="1405" spans="40:40" x14ac:dyDescent="0.25">
      <c r="AN1405" s="106" t="str">
        <f t="shared" si="766"/>
        <v/>
      </c>
    </row>
    <row r="1406" spans="40:40" x14ac:dyDescent="0.25">
      <c r="AN1406" s="106" t="str">
        <f t="shared" si="766"/>
        <v/>
      </c>
    </row>
    <row r="1407" spans="40:40" x14ac:dyDescent="0.25">
      <c r="AN1407" s="106" t="str">
        <f t="shared" si="766"/>
        <v/>
      </c>
    </row>
    <row r="1408" spans="40:40" x14ac:dyDescent="0.25">
      <c r="AN1408" s="106" t="str">
        <f t="shared" si="766"/>
        <v/>
      </c>
    </row>
    <row r="1409" spans="40:40" x14ac:dyDescent="0.25">
      <c r="AN1409" s="106" t="str">
        <f t="shared" si="766"/>
        <v/>
      </c>
    </row>
    <row r="1410" spans="40:40" x14ac:dyDescent="0.25">
      <c r="AN1410" s="106" t="str">
        <f t="shared" si="766"/>
        <v/>
      </c>
    </row>
    <row r="1411" spans="40:40" x14ac:dyDescent="0.25">
      <c r="AN1411" s="106" t="str">
        <f t="shared" si="766"/>
        <v/>
      </c>
    </row>
    <row r="1412" spans="40:40" x14ac:dyDescent="0.25">
      <c r="AN1412" s="106" t="str">
        <f t="shared" si="766"/>
        <v/>
      </c>
    </row>
    <row r="1413" spans="40:40" x14ac:dyDescent="0.25">
      <c r="AN1413" s="106" t="str">
        <f t="shared" si="766"/>
        <v/>
      </c>
    </row>
    <row r="1414" spans="40:40" x14ac:dyDescent="0.25">
      <c r="AN1414" s="106" t="str">
        <f t="shared" si="766"/>
        <v/>
      </c>
    </row>
    <row r="1415" spans="40:40" x14ac:dyDescent="0.25">
      <c r="AN1415" s="106" t="str">
        <f t="shared" si="766"/>
        <v/>
      </c>
    </row>
    <row r="1416" spans="40:40" x14ac:dyDescent="0.25">
      <c r="AN1416" s="106" t="str">
        <f t="shared" si="766"/>
        <v/>
      </c>
    </row>
    <row r="1417" spans="40:40" x14ac:dyDescent="0.25">
      <c r="AN1417" s="106" t="str">
        <f t="shared" si="766"/>
        <v/>
      </c>
    </row>
    <row r="1418" spans="40:40" x14ac:dyDescent="0.25">
      <c r="AN1418" s="106" t="str">
        <f t="shared" si="766"/>
        <v/>
      </c>
    </row>
    <row r="1419" spans="40:40" x14ac:dyDescent="0.25">
      <c r="AN1419" s="106" t="str">
        <f t="shared" si="766"/>
        <v/>
      </c>
    </row>
    <row r="1420" spans="40:40" x14ac:dyDescent="0.25">
      <c r="AN1420" s="106" t="str">
        <f t="shared" si="766"/>
        <v/>
      </c>
    </row>
    <row r="1421" spans="40:40" x14ac:dyDescent="0.25">
      <c r="AN1421" s="106" t="str">
        <f t="shared" si="766"/>
        <v/>
      </c>
    </row>
    <row r="1422" spans="40:40" x14ac:dyDescent="0.25">
      <c r="AN1422" s="106" t="str">
        <f t="shared" si="766"/>
        <v/>
      </c>
    </row>
    <row r="1423" spans="40:40" x14ac:dyDescent="0.25">
      <c r="AN1423" s="106" t="str">
        <f t="shared" si="766"/>
        <v/>
      </c>
    </row>
    <row r="1424" spans="40:40" x14ac:dyDescent="0.25">
      <c r="AN1424" s="106" t="str">
        <f t="shared" si="766"/>
        <v/>
      </c>
    </row>
    <row r="1425" spans="40:40" x14ac:dyDescent="0.25">
      <c r="AN1425" s="106" t="str">
        <f t="shared" si="766"/>
        <v/>
      </c>
    </row>
    <row r="1426" spans="40:40" x14ac:dyDescent="0.25">
      <c r="AN1426" s="106" t="str">
        <f t="shared" si="766"/>
        <v/>
      </c>
    </row>
    <row r="1427" spans="40:40" x14ac:dyDescent="0.25">
      <c r="AN1427" s="106" t="str">
        <f t="shared" ref="AN1427:AN1490" si="767">IF(AND(AT1427=0,AT1426&gt;0),DATE(B1427,C1427-1,1),"")</f>
        <v/>
      </c>
    </row>
    <row r="1428" spans="40:40" x14ac:dyDescent="0.25">
      <c r="AN1428" s="106" t="str">
        <f t="shared" si="767"/>
        <v/>
      </c>
    </row>
    <row r="1429" spans="40:40" x14ac:dyDescent="0.25">
      <c r="AN1429" s="106" t="str">
        <f t="shared" si="767"/>
        <v/>
      </c>
    </row>
    <row r="1430" spans="40:40" x14ac:dyDescent="0.25">
      <c r="AN1430" s="106" t="str">
        <f t="shared" si="767"/>
        <v/>
      </c>
    </row>
    <row r="1431" spans="40:40" x14ac:dyDescent="0.25">
      <c r="AN1431" s="106" t="str">
        <f t="shared" si="767"/>
        <v/>
      </c>
    </row>
    <row r="1432" spans="40:40" x14ac:dyDescent="0.25">
      <c r="AN1432" s="106" t="str">
        <f t="shared" si="767"/>
        <v/>
      </c>
    </row>
    <row r="1433" spans="40:40" x14ac:dyDescent="0.25">
      <c r="AN1433" s="106" t="str">
        <f t="shared" si="767"/>
        <v/>
      </c>
    </row>
    <row r="1434" spans="40:40" x14ac:dyDescent="0.25">
      <c r="AN1434" s="106" t="str">
        <f t="shared" si="767"/>
        <v/>
      </c>
    </row>
    <row r="1435" spans="40:40" x14ac:dyDescent="0.25">
      <c r="AN1435" s="106" t="str">
        <f t="shared" si="767"/>
        <v/>
      </c>
    </row>
    <row r="1436" spans="40:40" x14ac:dyDescent="0.25">
      <c r="AN1436" s="106" t="str">
        <f t="shared" si="767"/>
        <v/>
      </c>
    </row>
    <row r="1437" spans="40:40" x14ac:dyDescent="0.25">
      <c r="AN1437" s="106" t="str">
        <f t="shared" si="767"/>
        <v/>
      </c>
    </row>
    <row r="1438" spans="40:40" x14ac:dyDescent="0.25">
      <c r="AN1438" s="106" t="str">
        <f t="shared" si="767"/>
        <v/>
      </c>
    </row>
    <row r="1439" spans="40:40" x14ac:dyDescent="0.25">
      <c r="AN1439" s="106" t="str">
        <f t="shared" si="767"/>
        <v/>
      </c>
    </row>
    <row r="1440" spans="40:40" x14ac:dyDescent="0.25">
      <c r="AN1440" s="106" t="str">
        <f t="shared" si="767"/>
        <v/>
      </c>
    </row>
    <row r="1441" spans="40:40" x14ac:dyDescent="0.25">
      <c r="AN1441" s="106" t="str">
        <f t="shared" si="767"/>
        <v/>
      </c>
    </row>
    <row r="1442" spans="40:40" x14ac:dyDescent="0.25">
      <c r="AN1442" s="106" t="str">
        <f t="shared" si="767"/>
        <v/>
      </c>
    </row>
    <row r="1443" spans="40:40" x14ac:dyDescent="0.25">
      <c r="AN1443" s="106" t="str">
        <f t="shared" si="767"/>
        <v/>
      </c>
    </row>
    <row r="1444" spans="40:40" x14ac:dyDescent="0.25">
      <c r="AN1444" s="106" t="str">
        <f t="shared" si="767"/>
        <v/>
      </c>
    </row>
    <row r="1445" spans="40:40" x14ac:dyDescent="0.25">
      <c r="AN1445" s="106" t="str">
        <f t="shared" si="767"/>
        <v/>
      </c>
    </row>
    <row r="1446" spans="40:40" x14ac:dyDescent="0.25">
      <c r="AN1446" s="106" t="str">
        <f t="shared" si="767"/>
        <v/>
      </c>
    </row>
    <row r="1447" spans="40:40" x14ac:dyDescent="0.25">
      <c r="AN1447" s="106" t="str">
        <f t="shared" si="767"/>
        <v/>
      </c>
    </row>
    <row r="1448" spans="40:40" x14ac:dyDescent="0.25">
      <c r="AN1448" s="106" t="str">
        <f t="shared" si="767"/>
        <v/>
      </c>
    </row>
    <row r="1449" spans="40:40" x14ac:dyDescent="0.25">
      <c r="AN1449" s="106" t="str">
        <f t="shared" si="767"/>
        <v/>
      </c>
    </row>
    <row r="1450" spans="40:40" x14ac:dyDescent="0.25">
      <c r="AN1450" s="106" t="str">
        <f t="shared" si="767"/>
        <v/>
      </c>
    </row>
    <row r="1451" spans="40:40" x14ac:dyDescent="0.25">
      <c r="AN1451" s="106" t="str">
        <f t="shared" si="767"/>
        <v/>
      </c>
    </row>
    <row r="1452" spans="40:40" x14ac:dyDescent="0.25">
      <c r="AN1452" s="106" t="str">
        <f t="shared" si="767"/>
        <v/>
      </c>
    </row>
    <row r="1453" spans="40:40" x14ac:dyDescent="0.25">
      <c r="AN1453" s="106" t="str">
        <f t="shared" si="767"/>
        <v/>
      </c>
    </row>
    <row r="1454" spans="40:40" x14ac:dyDescent="0.25">
      <c r="AN1454" s="106" t="str">
        <f t="shared" si="767"/>
        <v/>
      </c>
    </row>
    <row r="1455" spans="40:40" x14ac:dyDescent="0.25">
      <c r="AN1455" s="106" t="str">
        <f t="shared" si="767"/>
        <v/>
      </c>
    </row>
    <row r="1456" spans="40:40" x14ac:dyDescent="0.25">
      <c r="AN1456" s="106" t="str">
        <f t="shared" si="767"/>
        <v/>
      </c>
    </row>
    <row r="1457" spans="40:40" x14ac:dyDescent="0.25">
      <c r="AN1457" s="106" t="str">
        <f t="shared" si="767"/>
        <v/>
      </c>
    </row>
    <row r="1458" spans="40:40" x14ac:dyDescent="0.25">
      <c r="AN1458" s="106" t="str">
        <f t="shared" si="767"/>
        <v/>
      </c>
    </row>
    <row r="1459" spans="40:40" x14ac:dyDescent="0.25">
      <c r="AN1459" s="106" t="str">
        <f t="shared" si="767"/>
        <v/>
      </c>
    </row>
    <row r="1460" spans="40:40" x14ac:dyDescent="0.25">
      <c r="AN1460" s="106" t="str">
        <f t="shared" si="767"/>
        <v/>
      </c>
    </row>
    <row r="1461" spans="40:40" x14ac:dyDescent="0.25">
      <c r="AN1461" s="106" t="str">
        <f t="shared" si="767"/>
        <v/>
      </c>
    </row>
    <row r="1462" spans="40:40" x14ac:dyDescent="0.25">
      <c r="AN1462" s="106" t="str">
        <f t="shared" si="767"/>
        <v/>
      </c>
    </row>
    <row r="1463" spans="40:40" x14ac:dyDescent="0.25">
      <c r="AN1463" s="106" t="str">
        <f t="shared" si="767"/>
        <v/>
      </c>
    </row>
    <row r="1464" spans="40:40" x14ac:dyDescent="0.25">
      <c r="AN1464" s="106" t="str">
        <f t="shared" si="767"/>
        <v/>
      </c>
    </row>
    <row r="1465" spans="40:40" x14ac:dyDescent="0.25">
      <c r="AN1465" s="106" t="str">
        <f t="shared" si="767"/>
        <v/>
      </c>
    </row>
    <row r="1466" spans="40:40" x14ac:dyDescent="0.25">
      <c r="AN1466" s="106" t="str">
        <f t="shared" si="767"/>
        <v/>
      </c>
    </row>
    <row r="1467" spans="40:40" x14ac:dyDescent="0.25">
      <c r="AN1467" s="106" t="str">
        <f t="shared" si="767"/>
        <v/>
      </c>
    </row>
    <row r="1468" spans="40:40" x14ac:dyDescent="0.25">
      <c r="AN1468" s="106" t="str">
        <f t="shared" si="767"/>
        <v/>
      </c>
    </row>
    <row r="1469" spans="40:40" x14ac:dyDescent="0.25">
      <c r="AN1469" s="106" t="str">
        <f t="shared" si="767"/>
        <v/>
      </c>
    </row>
    <row r="1470" spans="40:40" x14ac:dyDescent="0.25">
      <c r="AN1470" s="106" t="str">
        <f t="shared" si="767"/>
        <v/>
      </c>
    </row>
    <row r="1471" spans="40:40" x14ac:dyDescent="0.25">
      <c r="AN1471" s="106" t="str">
        <f t="shared" si="767"/>
        <v/>
      </c>
    </row>
    <row r="1472" spans="40:40" x14ac:dyDescent="0.25">
      <c r="AN1472" s="106" t="str">
        <f t="shared" si="767"/>
        <v/>
      </c>
    </row>
    <row r="1473" spans="40:40" x14ac:dyDescent="0.25">
      <c r="AN1473" s="106" t="str">
        <f t="shared" si="767"/>
        <v/>
      </c>
    </row>
    <row r="1474" spans="40:40" x14ac:dyDescent="0.25">
      <c r="AN1474" s="106" t="str">
        <f t="shared" si="767"/>
        <v/>
      </c>
    </row>
    <row r="1475" spans="40:40" x14ac:dyDescent="0.25">
      <c r="AN1475" s="106" t="str">
        <f t="shared" si="767"/>
        <v/>
      </c>
    </row>
    <row r="1476" spans="40:40" x14ac:dyDescent="0.25">
      <c r="AN1476" s="106" t="str">
        <f t="shared" si="767"/>
        <v/>
      </c>
    </row>
    <row r="1477" spans="40:40" x14ac:dyDescent="0.25">
      <c r="AN1477" s="106" t="str">
        <f t="shared" si="767"/>
        <v/>
      </c>
    </row>
    <row r="1478" spans="40:40" x14ac:dyDescent="0.25">
      <c r="AN1478" s="106" t="str">
        <f t="shared" si="767"/>
        <v/>
      </c>
    </row>
    <row r="1479" spans="40:40" x14ac:dyDescent="0.25">
      <c r="AN1479" s="106" t="str">
        <f t="shared" si="767"/>
        <v/>
      </c>
    </row>
    <row r="1480" spans="40:40" x14ac:dyDescent="0.25">
      <c r="AN1480" s="106" t="str">
        <f t="shared" si="767"/>
        <v/>
      </c>
    </row>
    <row r="1481" spans="40:40" x14ac:dyDescent="0.25">
      <c r="AN1481" s="106" t="str">
        <f t="shared" si="767"/>
        <v/>
      </c>
    </row>
    <row r="1482" spans="40:40" x14ac:dyDescent="0.25">
      <c r="AN1482" s="106" t="str">
        <f t="shared" si="767"/>
        <v/>
      </c>
    </row>
    <row r="1483" spans="40:40" x14ac:dyDescent="0.25">
      <c r="AN1483" s="106" t="str">
        <f t="shared" si="767"/>
        <v/>
      </c>
    </row>
    <row r="1484" spans="40:40" x14ac:dyDescent="0.25">
      <c r="AN1484" s="106" t="str">
        <f t="shared" si="767"/>
        <v/>
      </c>
    </row>
    <row r="1485" spans="40:40" x14ac:dyDescent="0.25">
      <c r="AN1485" s="106" t="str">
        <f t="shared" si="767"/>
        <v/>
      </c>
    </row>
    <row r="1486" spans="40:40" x14ac:dyDescent="0.25">
      <c r="AN1486" s="106" t="str">
        <f t="shared" si="767"/>
        <v/>
      </c>
    </row>
    <row r="1487" spans="40:40" x14ac:dyDescent="0.25">
      <c r="AN1487" s="106" t="str">
        <f t="shared" si="767"/>
        <v/>
      </c>
    </row>
    <row r="1488" spans="40:40" x14ac:dyDescent="0.25">
      <c r="AN1488" s="106" t="str">
        <f t="shared" si="767"/>
        <v/>
      </c>
    </row>
    <row r="1489" spans="40:40" x14ac:dyDescent="0.25">
      <c r="AN1489" s="106" t="str">
        <f t="shared" si="767"/>
        <v/>
      </c>
    </row>
    <row r="1490" spans="40:40" x14ac:dyDescent="0.25">
      <c r="AN1490" s="106" t="str">
        <f t="shared" si="767"/>
        <v/>
      </c>
    </row>
    <row r="1491" spans="40:40" x14ac:dyDescent="0.25">
      <c r="AN1491" s="106" t="str">
        <f t="shared" ref="AN1491:AN1554" si="768">IF(AND(AT1491=0,AT1490&gt;0),DATE(B1491,C1491-1,1),"")</f>
        <v/>
      </c>
    </row>
    <row r="1492" spans="40:40" x14ac:dyDescent="0.25">
      <c r="AN1492" s="106" t="str">
        <f t="shared" si="768"/>
        <v/>
      </c>
    </row>
    <row r="1493" spans="40:40" x14ac:dyDescent="0.25">
      <c r="AN1493" s="106" t="str">
        <f t="shared" si="768"/>
        <v/>
      </c>
    </row>
    <row r="1494" spans="40:40" x14ac:dyDescent="0.25">
      <c r="AN1494" s="106" t="str">
        <f t="shared" si="768"/>
        <v/>
      </c>
    </row>
    <row r="1495" spans="40:40" x14ac:dyDescent="0.25">
      <c r="AN1495" s="106" t="str">
        <f t="shared" si="768"/>
        <v/>
      </c>
    </row>
    <row r="1496" spans="40:40" x14ac:dyDescent="0.25">
      <c r="AN1496" s="106" t="str">
        <f t="shared" si="768"/>
        <v/>
      </c>
    </row>
    <row r="1497" spans="40:40" x14ac:dyDescent="0.25">
      <c r="AN1497" s="106" t="str">
        <f t="shared" si="768"/>
        <v/>
      </c>
    </row>
    <row r="1498" spans="40:40" x14ac:dyDescent="0.25">
      <c r="AN1498" s="106" t="str">
        <f t="shared" si="768"/>
        <v/>
      </c>
    </row>
    <row r="1499" spans="40:40" x14ac:dyDescent="0.25">
      <c r="AN1499" s="106" t="str">
        <f t="shared" si="768"/>
        <v/>
      </c>
    </row>
    <row r="1500" spans="40:40" x14ac:dyDescent="0.25">
      <c r="AN1500" s="106" t="str">
        <f t="shared" si="768"/>
        <v/>
      </c>
    </row>
    <row r="1501" spans="40:40" x14ac:dyDescent="0.25">
      <c r="AN1501" s="106" t="str">
        <f t="shared" si="768"/>
        <v/>
      </c>
    </row>
    <row r="1502" spans="40:40" x14ac:dyDescent="0.25">
      <c r="AN1502" s="106" t="str">
        <f t="shared" si="768"/>
        <v/>
      </c>
    </row>
    <row r="1503" spans="40:40" x14ac:dyDescent="0.25">
      <c r="AN1503" s="106" t="str">
        <f t="shared" si="768"/>
        <v/>
      </c>
    </row>
    <row r="1504" spans="40:40" x14ac:dyDescent="0.25">
      <c r="AN1504" s="106" t="str">
        <f t="shared" si="768"/>
        <v/>
      </c>
    </row>
    <row r="1505" spans="40:40" x14ac:dyDescent="0.25">
      <c r="AN1505" s="106" t="str">
        <f t="shared" si="768"/>
        <v/>
      </c>
    </row>
    <row r="1506" spans="40:40" x14ac:dyDescent="0.25">
      <c r="AN1506" s="106" t="str">
        <f t="shared" si="768"/>
        <v/>
      </c>
    </row>
    <row r="1507" spans="40:40" x14ac:dyDescent="0.25">
      <c r="AN1507" s="106" t="str">
        <f t="shared" si="768"/>
        <v/>
      </c>
    </row>
    <row r="1508" spans="40:40" x14ac:dyDescent="0.25">
      <c r="AN1508" s="106" t="str">
        <f t="shared" si="768"/>
        <v/>
      </c>
    </row>
    <row r="1509" spans="40:40" x14ac:dyDescent="0.25">
      <c r="AN1509" s="106" t="str">
        <f t="shared" si="768"/>
        <v/>
      </c>
    </row>
    <row r="1510" spans="40:40" x14ac:dyDescent="0.25">
      <c r="AN1510" s="106" t="str">
        <f t="shared" si="768"/>
        <v/>
      </c>
    </row>
    <row r="1511" spans="40:40" x14ac:dyDescent="0.25">
      <c r="AN1511" s="106" t="str">
        <f t="shared" si="768"/>
        <v/>
      </c>
    </row>
    <row r="1512" spans="40:40" x14ac:dyDescent="0.25">
      <c r="AN1512" s="106" t="str">
        <f t="shared" si="768"/>
        <v/>
      </c>
    </row>
    <row r="1513" spans="40:40" x14ac:dyDescent="0.25">
      <c r="AN1513" s="106" t="str">
        <f t="shared" si="768"/>
        <v/>
      </c>
    </row>
    <row r="1514" spans="40:40" x14ac:dyDescent="0.25">
      <c r="AN1514" s="106" t="str">
        <f t="shared" si="768"/>
        <v/>
      </c>
    </row>
    <row r="1515" spans="40:40" x14ac:dyDescent="0.25">
      <c r="AN1515" s="106" t="str">
        <f t="shared" si="768"/>
        <v/>
      </c>
    </row>
    <row r="1516" spans="40:40" x14ac:dyDescent="0.25">
      <c r="AN1516" s="106" t="str">
        <f t="shared" si="768"/>
        <v/>
      </c>
    </row>
    <row r="1517" spans="40:40" x14ac:dyDescent="0.25">
      <c r="AN1517" s="106" t="str">
        <f t="shared" si="768"/>
        <v/>
      </c>
    </row>
    <row r="1518" spans="40:40" x14ac:dyDescent="0.25">
      <c r="AN1518" s="106" t="str">
        <f t="shared" si="768"/>
        <v/>
      </c>
    </row>
    <row r="1519" spans="40:40" x14ac:dyDescent="0.25">
      <c r="AN1519" s="106" t="str">
        <f t="shared" si="768"/>
        <v/>
      </c>
    </row>
    <row r="1520" spans="40:40" x14ac:dyDescent="0.25">
      <c r="AN1520" s="106" t="str">
        <f t="shared" si="768"/>
        <v/>
      </c>
    </row>
    <row r="1521" spans="40:40" x14ac:dyDescent="0.25">
      <c r="AN1521" s="106" t="str">
        <f t="shared" si="768"/>
        <v/>
      </c>
    </row>
    <row r="1522" spans="40:40" x14ac:dyDescent="0.25">
      <c r="AN1522" s="106" t="str">
        <f t="shared" si="768"/>
        <v/>
      </c>
    </row>
    <row r="1523" spans="40:40" x14ac:dyDescent="0.25">
      <c r="AN1523" s="106" t="str">
        <f t="shared" si="768"/>
        <v/>
      </c>
    </row>
    <row r="1524" spans="40:40" x14ac:dyDescent="0.25">
      <c r="AN1524" s="106" t="str">
        <f t="shared" si="768"/>
        <v/>
      </c>
    </row>
    <row r="1525" spans="40:40" x14ac:dyDescent="0.25">
      <c r="AN1525" s="106" t="str">
        <f t="shared" si="768"/>
        <v/>
      </c>
    </row>
    <row r="1526" spans="40:40" x14ac:dyDescent="0.25">
      <c r="AN1526" s="106" t="str">
        <f t="shared" si="768"/>
        <v/>
      </c>
    </row>
    <row r="1527" spans="40:40" x14ac:dyDescent="0.25">
      <c r="AN1527" s="106" t="str">
        <f t="shared" si="768"/>
        <v/>
      </c>
    </row>
    <row r="1528" spans="40:40" x14ac:dyDescent="0.25">
      <c r="AN1528" s="106" t="str">
        <f t="shared" si="768"/>
        <v/>
      </c>
    </row>
    <row r="1529" spans="40:40" x14ac:dyDescent="0.25">
      <c r="AN1529" s="106" t="str">
        <f t="shared" si="768"/>
        <v/>
      </c>
    </row>
    <row r="1530" spans="40:40" x14ac:dyDescent="0.25">
      <c r="AN1530" s="106" t="str">
        <f t="shared" si="768"/>
        <v/>
      </c>
    </row>
    <row r="1531" spans="40:40" x14ac:dyDescent="0.25">
      <c r="AN1531" s="106" t="str">
        <f t="shared" si="768"/>
        <v/>
      </c>
    </row>
    <row r="1532" spans="40:40" x14ac:dyDescent="0.25">
      <c r="AN1532" s="106" t="str">
        <f t="shared" si="768"/>
        <v/>
      </c>
    </row>
    <row r="1533" spans="40:40" x14ac:dyDescent="0.25">
      <c r="AN1533" s="106" t="str">
        <f t="shared" si="768"/>
        <v/>
      </c>
    </row>
    <row r="1534" spans="40:40" x14ac:dyDescent="0.25">
      <c r="AN1534" s="106" t="str">
        <f t="shared" si="768"/>
        <v/>
      </c>
    </row>
    <row r="1535" spans="40:40" x14ac:dyDescent="0.25">
      <c r="AN1535" s="106" t="str">
        <f t="shared" si="768"/>
        <v/>
      </c>
    </row>
    <row r="1536" spans="40:40" x14ac:dyDescent="0.25">
      <c r="AN1536" s="106" t="str">
        <f t="shared" si="768"/>
        <v/>
      </c>
    </row>
    <row r="1537" spans="40:40" x14ac:dyDescent="0.25">
      <c r="AN1537" s="106" t="str">
        <f t="shared" si="768"/>
        <v/>
      </c>
    </row>
    <row r="1538" spans="40:40" x14ac:dyDescent="0.25">
      <c r="AN1538" s="106" t="str">
        <f t="shared" si="768"/>
        <v/>
      </c>
    </row>
    <row r="1539" spans="40:40" x14ac:dyDescent="0.25">
      <c r="AN1539" s="106" t="str">
        <f t="shared" si="768"/>
        <v/>
      </c>
    </row>
    <row r="1540" spans="40:40" x14ac:dyDescent="0.25">
      <c r="AN1540" s="106" t="str">
        <f t="shared" si="768"/>
        <v/>
      </c>
    </row>
    <row r="1541" spans="40:40" x14ac:dyDescent="0.25">
      <c r="AN1541" s="106" t="str">
        <f t="shared" si="768"/>
        <v/>
      </c>
    </row>
    <row r="1542" spans="40:40" x14ac:dyDescent="0.25">
      <c r="AN1542" s="106" t="str">
        <f t="shared" si="768"/>
        <v/>
      </c>
    </row>
    <row r="1543" spans="40:40" x14ac:dyDescent="0.25">
      <c r="AN1543" s="106" t="str">
        <f t="shared" si="768"/>
        <v/>
      </c>
    </row>
    <row r="1544" spans="40:40" x14ac:dyDescent="0.25">
      <c r="AN1544" s="106" t="str">
        <f t="shared" si="768"/>
        <v/>
      </c>
    </row>
    <row r="1545" spans="40:40" x14ac:dyDescent="0.25">
      <c r="AN1545" s="106" t="str">
        <f t="shared" si="768"/>
        <v/>
      </c>
    </row>
    <row r="1546" spans="40:40" x14ac:dyDescent="0.25">
      <c r="AN1546" s="106" t="str">
        <f t="shared" si="768"/>
        <v/>
      </c>
    </row>
    <row r="1547" spans="40:40" x14ac:dyDescent="0.25">
      <c r="AN1547" s="106" t="str">
        <f t="shared" si="768"/>
        <v/>
      </c>
    </row>
    <row r="1548" spans="40:40" x14ac:dyDescent="0.25">
      <c r="AN1548" s="106" t="str">
        <f t="shared" si="768"/>
        <v/>
      </c>
    </row>
    <row r="1549" spans="40:40" x14ac:dyDescent="0.25">
      <c r="AN1549" s="106" t="str">
        <f t="shared" si="768"/>
        <v/>
      </c>
    </row>
    <row r="1550" spans="40:40" x14ac:dyDescent="0.25">
      <c r="AN1550" s="106" t="str">
        <f t="shared" si="768"/>
        <v/>
      </c>
    </row>
    <row r="1551" spans="40:40" x14ac:dyDescent="0.25">
      <c r="AN1551" s="106" t="str">
        <f t="shared" si="768"/>
        <v/>
      </c>
    </row>
    <row r="1552" spans="40:40" x14ac:dyDescent="0.25">
      <c r="AN1552" s="106" t="str">
        <f t="shared" si="768"/>
        <v/>
      </c>
    </row>
    <row r="1553" spans="40:40" x14ac:dyDescent="0.25">
      <c r="AN1553" s="106" t="str">
        <f t="shared" si="768"/>
        <v/>
      </c>
    </row>
    <row r="1554" spans="40:40" x14ac:dyDescent="0.25">
      <c r="AN1554" s="106" t="str">
        <f t="shared" si="768"/>
        <v/>
      </c>
    </row>
    <row r="1555" spans="40:40" x14ac:dyDescent="0.25">
      <c r="AN1555" s="106" t="str">
        <f t="shared" ref="AN1555:AN1618" si="769">IF(AND(AT1555=0,AT1554&gt;0),DATE(B1555,C1555-1,1),"")</f>
        <v/>
      </c>
    </row>
    <row r="1556" spans="40:40" x14ac:dyDescent="0.25">
      <c r="AN1556" s="106" t="str">
        <f t="shared" si="769"/>
        <v/>
      </c>
    </row>
    <row r="1557" spans="40:40" x14ac:dyDescent="0.25">
      <c r="AN1557" s="106" t="str">
        <f t="shared" si="769"/>
        <v/>
      </c>
    </row>
    <row r="1558" spans="40:40" x14ac:dyDescent="0.25">
      <c r="AN1558" s="106" t="str">
        <f t="shared" si="769"/>
        <v/>
      </c>
    </row>
    <row r="1559" spans="40:40" x14ac:dyDescent="0.25">
      <c r="AN1559" s="106" t="str">
        <f t="shared" si="769"/>
        <v/>
      </c>
    </row>
    <row r="1560" spans="40:40" x14ac:dyDescent="0.25">
      <c r="AN1560" s="106" t="str">
        <f t="shared" si="769"/>
        <v/>
      </c>
    </row>
    <row r="1561" spans="40:40" x14ac:dyDescent="0.25">
      <c r="AN1561" s="106" t="str">
        <f t="shared" si="769"/>
        <v/>
      </c>
    </row>
    <row r="1562" spans="40:40" x14ac:dyDescent="0.25">
      <c r="AN1562" s="106" t="str">
        <f t="shared" si="769"/>
        <v/>
      </c>
    </row>
    <row r="1563" spans="40:40" x14ac:dyDescent="0.25">
      <c r="AN1563" s="106" t="str">
        <f t="shared" si="769"/>
        <v/>
      </c>
    </row>
    <row r="1564" spans="40:40" x14ac:dyDescent="0.25">
      <c r="AN1564" s="106" t="str">
        <f t="shared" si="769"/>
        <v/>
      </c>
    </row>
    <row r="1565" spans="40:40" x14ac:dyDescent="0.25">
      <c r="AN1565" s="106" t="str">
        <f t="shared" si="769"/>
        <v/>
      </c>
    </row>
    <row r="1566" spans="40:40" x14ac:dyDescent="0.25">
      <c r="AN1566" s="106" t="str">
        <f t="shared" si="769"/>
        <v/>
      </c>
    </row>
    <row r="1567" spans="40:40" x14ac:dyDescent="0.25">
      <c r="AN1567" s="106" t="str">
        <f t="shared" si="769"/>
        <v/>
      </c>
    </row>
    <row r="1568" spans="40:40" x14ac:dyDescent="0.25">
      <c r="AN1568" s="106" t="str">
        <f t="shared" si="769"/>
        <v/>
      </c>
    </row>
    <row r="1569" spans="40:40" x14ac:dyDescent="0.25">
      <c r="AN1569" s="106" t="str">
        <f t="shared" si="769"/>
        <v/>
      </c>
    </row>
    <row r="1570" spans="40:40" x14ac:dyDescent="0.25">
      <c r="AN1570" s="106" t="str">
        <f t="shared" si="769"/>
        <v/>
      </c>
    </row>
    <row r="1571" spans="40:40" x14ac:dyDescent="0.25">
      <c r="AN1571" s="106" t="str">
        <f t="shared" si="769"/>
        <v/>
      </c>
    </row>
    <row r="1572" spans="40:40" x14ac:dyDescent="0.25">
      <c r="AN1572" s="106" t="str">
        <f t="shared" si="769"/>
        <v/>
      </c>
    </row>
    <row r="1573" spans="40:40" x14ac:dyDescent="0.25">
      <c r="AN1573" s="106" t="str">
        <f t="shared" si="769"/>
        <v/>
      </c>
    </row>
    <row r="1574" spans="40:40" x14ac:dyDescent="0.25">
      <c r="AN1574" s="106" t="str">
        <f t="shared" si="769"/>
        <v/>
      </c>
    </row>
    <row r="1575" spans="40:40" x14ac:dyDescent="0.25">
      <c r="AN1575" s="106" t="str">
        <f t="shared" si="769"/>
        <v/>
      </c>
    </row>
    <row r="1576" spans="40:40" x14ac:dyDescent="0.25">
      <c r="AN1576" s="106" t="str">
        <f t="shared" si="769"/>
        <v/>
      </c>
    </row>
    <row r="1577" spans="40:40" x14ac:dyDescent="0.25">
      <c r="AN1577" s="106" t="str">
        <f t="shared" si="769"/>
        <v/>
      </c>
    </row>
    <row r="1578" spans="40:40" x14ac:dyDescent="0.25">
      <c r="AN1578" s="106" t="str">
        <f t="shared" si="769"/>
        <v/>
      </c>
    </row>
    <row r="1579" spans="40:40" x14ac:dyDescent="0.25">
      <c r="AN1579" s="106" t="str">
        <f t="shared" si="769"/>
        <v/>
      </c>
    </row>
    <row r="1580" spans="40:40" x14ac:dyDescent="0.25">
      <c r="AN1580" s="106" t="str">
        <f t="shared" si="769"/>
        <v/>
      </c>
    </row>
    <row r="1581" spans="40:40" x14ac:dyDescent="0.25">
      <c r="AN1581" s="106" t="str">
        <f t="shared" si="769"/>
        <v/>
      </c>
    </row>
    <row r="1582" spans="40:40" x14ac:dyDescent="0.25">
      <c r="AN1582" s="106" t="str">
        <f t="shared" si="769"/>
        <v/>
      </c>
    </row>
    <row r="1583" spans="40:40" x14ac:dyDescent="0.25">
      <c r="AN1583" s="106" t="str">
        <f t="shared" si="769"/>
        <v/>
      </c>
    </row>
    <row r="1584" spans="40:40" x14ac:dyDescent="0.25">
      <c r="AN1584" s="106" t="str">
        <f t="shared" si="769"/>
        <v/>
      </c>
    </row>
    <row r="1585" spans="40:40" x14ac:dyDescent="0.25">
      <c r="AN1585" s="106" t="str">
        <f t="shared" si="769"/>
        <v/>
      </c>
    </row>
    <row r="1586" spans="40:40" x14ac:dyDescent="0.25">
      <c r="AN1586" s="106" t="str">
        <f t="shared" si="769"/>
        <v/>
      </c>
    </row>
    <row r="1587" spans="40:40" x14ac:dyDescent="0.25">
      <c r="AN1587" s="106" t="str">
        <f t="shared" si="769"/>
        <v/>
      </c>
    </row>
    <row r="1588" spans="40:40" x14ac:dyDescent="0.25">
      <c r="AN1588" s="106" t="str">
        <f t="shared" si="769"/>
        <v/>
      </c>
    </row>
    <row r="1589" spans="40:40" x14ac:dyDescent="0.25">
      <c r="AN1589" s="106" t="str">
        <f t="shared" si="769"/>
        <v/>
      </c>
    </row>
    <row r="1590" spans="40:40" x14ac:dyDescent="0.25">
      <c r="AN1590" s="106" t="str">
        <f t="shared" si="769"/>
        <v/>
      </c>
    </row>
    <row r="1591" spans="40:40" x14ac:dyDescent="0.25">
      <c r="AN1591" s="106" t="str">
        <f t="shared" si="769"/>
        <v/>
      </c>
    </row>
    <row r="1592" spans="40:40" x14ac:dyDescent="0.25">
      <c r="AN1592" s="106" t="str">
        <f t="shared" si="769"/>
        <v/>
      </c>
    </row>
    <row r="1593" spans="40:40" x14ac:dyDescent="0.25">
      <c r="AN1593" s="106" t="str">
        <f t="shared" si="769"/>
        <v/>
      </c>
    </row>
    <row r="1594" spans="40:40" x14ac:dyDescent="0.25">
      <c r="AN1594" s="106" t="str">
        <f t="shared" si="769"/>
        <v/>
      </c>
    </row>
    <row r="1595" spans="40:40" x14ac:dyDescent="0.25">
      <c r="AN1595" s="106" t="str">
        <f t="shared" si="769"/>
        <v/>
      </c>
    </row>
    <row r="1596" spans="40:40" x14ac:dyDescent="0.25">
      <c r="AN1596" s="106" t="str">
        <f t="shared" si="769"/>
        <v/>
      </c>
    </row>
    <row r="1597" spans="40:40" x14ac:dyDescent="0.25">
      <c r="AN1597" s="106" t="str">
        <f t="shared" si="769"/>
        <v/>
      </c>
    </row>
    <row r="1598" spans="40:40" x14ac:dyDescent="0.25">
      <c r="AN1598" s="106" t="str">
        <f t="shared" si="769"/>
        <v/>
      </c>
    </row>
    <row r="1599" spans="40:40" x14ac:dyDescent="0.25">
      <c r="AN1599" s="106" t="str">
        <f t="shared" si="769"/>
        <v/>
      </c>
    </row>
    <row r="1600" spans="40:40" x14ac:dyDescent="0.25">
      <c r="AN1600" s="106" t="str">
        <f t="shared" si="769"/>
        <v/>
      </c>
    </row>
    <row r="1601" spans="40:40" x14ac:dyDescent="0.25">
      <c r="AN1601" s="106" t="str">
        <f t="shared" si="769"/>
        <v/>
      </c>
    </row>
    <row r="1602" spans="40:40" x14ac:dyDescent="0.25">
      <c r="AN1602" s="106" t="str">
        <f t="shared" si="769"/>
        <v/>
      </c>
    </row>
    <row r="1603" spans="40:40" x14ac:dyDescent="0.25">
      <c r="AN1603" s="106" t="str">
        <f t="shared" si="769"/>
        <v/>
      </c>
    </row>
    <row r="1604" spans="40:40" x14ac:dyDescent="0.25">
      <c r="AN1604" s="106" t="str">
        <f t="shared" si="769"/>
        <v/>
      </c>
    </row>
    <row r="1605" spans="40:40" x14ac:dyDescent="0.25">
      <c r="AN1605" s="106" t="str">
        <f t="shared" si="769"/>
        <v/>
      </c>
    </row>
    <row r="1606" spans="40:40" x14ac:dyDescent="0.25">
      <c r="AN1606" s="106" t="str">
        <f t="shared" si="769"/>
        <v/>
      </c>
    </row>
    <row r="1607" spans="40:40" x14ac:dyDescent="0.25">
      <c r="AN1607" s="106" t="str">
        <f t="shared" si="769"/>
        <v/>
      </c>
    </row>
    <row r="1608" spans="40:40" x14ac:dyDescent="0.25">
      <c r="AN1608" s="106" t="str">
        <f t="shared" si="769"/>
        <v/>
      </c>
    </row>
    <row r="1609" spans="40:40" x14ac:dyDescent="0.25">
      <c r="AN1609" s="106" t="str">
        <f t="shared" si="769"/>
        <v/>
      </c>
    </row>
    <row r="1610" spans="40:40" x14ac:dyDescent="0.25">
      <c r="AN1610" s="106" t="str">
        <f t="shared" si="769"/>
        <v/>
      </c>
    </row>
    <row r="1611" spans="40:40" x14ac:dyDescent="0.25">
      <c r="AN1611" s="106" t="str">
        <f t="shared" si="769"/>
        <v/>
      </c>
    </row>
    <row r="1612" spans="40:40" x14ac:dyDescent="0.25">
      <c r="AN1612" s="106" t="str">
        <f t="shared" si="769"/>
        <v/>
      </c>
    </row>
    <row r="1613" spans="40:40" x14ac:dyDescent="0.25">
      <c r="AN1613" s="106" t="str">
        <f t="shared" si="769"/>
        <v/>
      </c>
    </row>
    <row r="1614" spans="40:40" x14ac:dyDescent="0.25">
      <c r="AN1614" s="106" t="str">
        <f t="shared" si="769"/>
        <v/>
      </c>
    </row>
    <row r="1615" spans="40:40" x14ac:dyDescent="0.25">
      <c r="AN1615" s="106" t="str">
        <f t="shared" si="769"/>
        <v/>
      </c>
    </row>
    <row r="1616" spans="40:40" x14ac:dyDescent="0.25">
      <c r="AN1616" s="106" t="str">
        <f t="shared" si="769"/>
        <v/>
      </c>
    </row>
    <row r="1617" spans="40:40" x14ac:dyDescent="0.25">
      <c r="AN1617" s="106" t="str">
        <f t="shared" si="769"/>
        <v/>
      </c>
    </row>
    <row r="1618" spans="40:40" x14ac:dyDescent="0.25">
      <c r="AN1618" s="106" t="str">
        <f t="shared" si="769"/>
        <v/>
      </c>
    </row>
    <row r="1619" spans="40:40" x14ac:dyDescent="0.25">
      <c r="AN1619" s="106" t="str">
        <f t="shared" ref="AN1619:AN1682" si="770">IF(AND(AT1619=0,AT1618&gt;0),DATE(B1619,C1619-1,1),"")</f>
        <v/>
      </c>
    </row>
    <row r="1620" spans="40:40" x14ac:dyDescent="0.25">
      <c r="AN1620" s="106" t="str">
        <f t="shared" si="770"/>
        <v/>
      </c>
    </row>
    <row r="1621" spans="40:40" x14ac:dyDescent="0.25">
      <c r="AN1621" s="106" t="str">
        <f t="shared" si="770"/>
        <v/>
      </c>
    </row>
    <row r="1622" spans="40:40" x14ac:dyDescent="0.25">
      <c r="AN1622" s="106" t="str">
        <f t="shared" si="770"/>
        <v/>
      </c>
    </row>
    <row r="1623" spans="40:40" x14ac:dyDescent="0.25">
      <c r="AN1623" s="106" t="str">
        <f t="shared" si="770"/>
        <v/>
      </c>
    </row>
    <row r="1624" spans="40:40" x14ac:dyDescent="0.25">
      <c r="AN1624" s="106" t="str">
        <f t="shared" si="770"/>
        <v/>
      </c>
    </row>
    <row r="1625" spans="40:40" x14ac:dyDescent="0.25">
      <c r="AN1625" s="106" t="str">
        <f t="shared" si="770"/>
        <v/>
      </c>
    </row>
    <row r="1626" spans="40:40" x14ac:dyDescent="0.25">
      <c r="AN1626" s="106" t="str">
        <f t="shared" si="770"/>
        <v/>
      </c>
    </row>
    <row r="1627" spans="40:40" x14ac:dyDescent="0.25">
      <c r="AN1627" s="106" t="str">
        <f t="shared" si="770"/>
        <v/>
      </c>
    </row>
    <row r="1628" spans="40:40" x14ac:dyDescent="0.25">
      <c r="AN1628" s="106" t="str">
        <f t="shared" si="770"/>
        <v/>
      </c>
    </row>
    <row r="1629" spans="40:40" x14ac:dyDescent="0.25">
      <c r="AN1629" s="106" t="str">
        <f t="shared" si="770"/>
        <v/>
      </c>
    </row>
    <row r="1630" spans="40:40" x14ac:dyDescent="0.25">
      <c r="AN1630" s="106" t="str">
        <f t="shared" si="770"/>
        <v/>
      </c>
    </row>
    <row r="1631" spans="40:40" x14ac:dyDescent="0.25">
      <c r="AN1631" s="106" t="str">
        <f t="shared" si="770"/>
        <v/>
      </c>
    </row>
    <row r="1632" spans="40:40" x14ac:dyDescent="0.25">
      <c r="AN1632" s="106" t="str">
        <f t="shared" si="770"/>
        <v/>
      </c>
    </row>
    <row r="1633" spans="40:40" x14ac:dyDescent="0.25">
      <c r="AN1633" s="106" t="str">
        <f t="shared" si="770"/>
        <v/>
      </c>
    </row>
    <row r="1634" spans="40:40" x14ac:dyDescent="0.25">
      <c r="AN1634" s="106" t="str">
        <f t="shared" si="770"/>
        <v/>
      </c>
    </row>
    <row r="1635" spans="40:40" x14ac:dyDescent="0.25">
      <c r="AN1635" s="106" t="str">
        <f t="shared" si="770"/>
        <v/>
      </c>
    </row>
    <row r="1636" spans="40:40" x14ac:dyDescent="0.25">
      <c r="AN1636" s="106" t="str">
        <f t="shared" si="770"/>
        <v/>
      </c>
    </row>
    <row r="1637" spans="40:40" x14ac:dyDescent="0.25">
      <c r="AN1637" s="106" t="str">
        <f t="shared" si="770"/>
        <v/>
      </c>
    </row>
    <row r="1638" spans="40:40" x14ac:dyDescent="0.25">
      <c r="AN1638" s="106" t="str">
        <f t="shared" si="770"/>
        <v/>
      </c>
    </row>
    <row r="1639" spans="40:40" x14ac:dyDescent="0.25">
      <c r="AN1639" s="106" t="str">
        <f t="shared" si="770"/>
        <v/>
      </c>
    </row>
    <row r="1640" spans="40:40" x14ac:dyDescent="0.25">
      <c r="AN1640" s="106" t="str">
        <f t="shared" si="770"/>
        <v/>
      </c>
    </row>
    <row r="1641" spans="40:40" x14ac:dyDescent="0.25">
      <c r="AN1641" s="106" t="str">
        <f t="shared" si="770"/>
        <v/>
      </c>
    </row>
    <row r="1642" spans="40:40" x14ac:dyDescent="0.25">
      <c r="AN1642" s="106" t="str">
        <f t="shared" si="770"/>
        <v/>
      </c>
    </row>
    <row r="1643" spans="40:40" x14ac:dyDescent="0.25">
      <c r="AN1643" s="106" t="str">
        <f t="shared" si="770"/>
        <v/>
      </c>
    </row>
    <row r="1644" spans="40:40" x14ac:dyDescent="0.25">
      <c r="AN1644" s="106" t="str">
        <f t="shared" si="770"/>
        <v/>
      </c>
    </row>
    <row r="1645" spans="40:40" x14ac:dyDescent="0.25">
      <c r="AN1645" s="106" t="str">
        <f t="shared" si="770"/>
        <v/>
      </c>
    </row>
    <row r="1646" spans="40:40" x14ac:dyDescent="0.25">
      <c r="AN1646" s="106" t="str">
        <f t="shared" si="770"/>
        <v/>
      </c>
    </row>
    <row r="1647" spans="40:40" x14ac:dyDescent="0.25">
      <c r="AN1647" s="106" t="str">
        <f t="shared" si="770"/>
        <v/>
      </c>
    </row>
    <row r="1648" spans="40:40" x14ac:dyDescent="0.25">
      <c r="AN1648" s="106" t="str">
        <f t="shared" si="770"/>
        <v/>
      </c>
    </row>
    <row r="1649" spans="40:40" x14ac:dyDescent="0.25">
      <c r="AN1649" s="106" t="str">
        <f t="shared" si="770"/>
        <v/>
      </c>
    </row>
    <row r="1650" spans="40:40" x14ac:dyDescent="0.25">
      <c r="AN1650" s="106" t="str">
        <f t="shared" si="770"/>
        <v/>
      </c>
    </row>
    <row r="1651" spans="40:40" x14ac:dyDescent="0.25">
      <c r="AN1651" s="106" t="str">
        <f t="shared" si="770"/>
        <v/>
      </c>
    </row>
    <row r="1652" spans="40:40" x14ac:dyDescent="0.25">
      <c r="AN1652" s="106" t="str">
        <f t="shared" si="770"/>
        <v/>
      </c>
    </row>
    <row r="1653" spans="40:40" x14ac:dyDescent="0.25">
      <c r="AN1653" s="106" t="str">
        <f t="shared" si="770"/>
        <v/>
      </c>
    </row>
    <row r="1654" spans="40:40" x14ac:dyDescent="0.25">
      <c r="AN1654" s="106" t="str">
        <f t="shared" si="770"/>
        <v/>
      </c>
    </row>
    <row r="1655" spans="40:40" x14ac:dyDescent="0.25">
      <c r="AN1655" s="106" t="str">
        <f t="shared" si="770"/>
        <v/>
      </c>
    </row>
    <row r="1656" spans="40:40" x14ac:dyDescent="0.25">
      <c r="AN1656" s="106" t="str">
        <f t="shared" si="770"/>
        <v/>
      </c>
    </row>
    <row r="1657" spans="40:40" x14ac:dyDescent="0.25">
      <c r="AN1657" s="106" t="str">
        <f t="shared" si="770"/>
        <v/>
      </c>
    </row>
    <row r="1658" spans="40:40" x14ac:dyDescent="0.25">
      <c r="AN1658" s="106" t="str">
        <f t="shared" si="770"/>
        <v/>
      </c>
    </row>
    <row r="1659" spans="40:40" x14ac:dyDescent="0.25">
      <c r="AN1659" s="106" t="str">
        <f t="shared" si="770"/>
        <v/>
      </c>
    </row>
    <row r="1660" spans="40:40" x14ac:dyDescent="0.25">
      <c r="AN1660" s="106" t="str">
        <f t="shared" si="770"/>
        <v/>
      </c>
    </row>
    <row r="1661" spans="40:40" x14ac:dyDescent="0.25">
      <c r="AN1661" s="106" t="str">
        <f t="shared" si="770"/>
        <v/>
      </c>
    </row>
    <row r="1662" spans="40:40" x14ac:dyDescent="0.25">
      <c r="AN1662" s="106" t="str">
        <f t="shared" si="770"/>
        <v/>
      </c>
    </row>
    <row r="1663" spans="40:40" x14ac:dyDescent="0.25">
      <c r="AN1663" s="106" t="str">
        <f t="shared" si="770"/>
        <v/>
      </c>
    </row>
    <row r="1664" spans="40:40" x14ac:dyDescent="0.25">
      <c r="AN1664" s="106" t="str">
        <f t="shared" si="770"/>
        <v/>
      </c>
    </row>
    <row r="1665" spans="40:40" x14ac:dyDescent="0.25">
      <c r="AN1665" s="106" t="str">
        <f t="shared" si="770"/>
        <v/>
      </c>
    </row>
    <row r="1666" spans="40:40" x14ac:dyDescent="0.25">
      <c r="AN1666" s="106" t="str">
        <f t="shared" si="770"/>
        <v/>
      </c>
    </row>
    <row r="1667" spans="40:40" x14ac:dyDescent="0.25">
      <c r="AN1667" s="106" t="str">
        <f t="shared" si="770"/>
        <v/>
      </c>
    </row>
    <row r="1668" spans="40:40" x14ac:dyDescent="0.25">
      <c r="AN1668" s="106" t="str">
        <f t="shared" si="770"/>
        <v/>
      </c>
    </row>
    <row r="1669" spans="40:40" x14ac:dyDescent="0.25">
      <c r="AN1669" s="106" t="str">
        <f t="shared" si="770"/>
        <v/>
      </c>
    </row>
    <row r="1670" spans="40:40" x14ac:dyDescent="0.25">
      <c r="AN1670" s="106" t="str">
        <f t="shared" si="770"/>
        <v/>
      </c>
    </row>
    <row r="1671" spans="40:40" x14ac:dyDescent="0.25">
      <c r="AN1671" s="106" t="str">
        <f t="shared" si="770"/>
        <v/>
      </c>
    </row>
    <row r="1672" spans="40:40" x14ac:dyDescent="0.25">
      <c r="AN1672" s="106" t="str">
        <f t="shared" si="770"/>
        <v/>
      </c>
    </row>
    <row r="1673" spans="40:40" x14ac:dyDescent="0.25">
      <c r="AN1673" s="106" t="str">
        <f t="shared" si="770"/>
        <v/>
      </c>
    </row>
    <row r="1674" spans="40:40" x14ac:dyDescent="0.25">
      <c r="AN1674" s="106" t="str">
        <f t="shared" si="770"/>
        <v/>
      </c>
    </row>
    <row r="1675" spans="40:40" x14ac:dyDescent="0.25">
      <c r="AN1675" s="106" t="str">
        <f t="shared" si="770"/>
        <v/>
      </c>
    </row>
    <row r="1676" spans="40:40" x14ac:dyDescent="0.25">
      <c r="AN1676" s="106" t="str">
        <f t="shared" si="770"/>
        <v/>
      </c>
    </row>
    <row r="1677" spans="40:40" x14ac:dyDescent="0.25">
      <c r="AN1677" s="106" t="str">
        <f t="shared" si="770"/>
        <v/>
      </c>
    </row>
    <row r="1678" spans="40:40" x14ac:dyDescent="0.25">
      <c r="AN1678" s="106" t="str">
        <f t="shared" si="770"/>
        <v/>
      </c>
    </row>
    <row r="1679" spans="40:40" x14ac:dyDescent="0.25">
      <c r="AN1679" s="106" t="str">
        <f t="shared" si="770"/>
        <v/>
      </c>
    </row>
    <row r="1680" spans="40:40" x14ac:dyDescent="0.25">
      <c r="AN1680" s="106" t="str">
        <f t="shared" si="770"/>
        <v/>
      </c>
    </row>
    <row r="1681" spans="40:40" x14ac:dyDescent="0.25">
      <c r="AN1681" s="106" t="str">
        <f t="shared" si="770"/>
        <v/>
      </c>
    </row>
    <row r="1682" spans="40:40" x14ac:dyDescent="0.25">
      <c r="AN1682" s="106" t="str">
        <f t="shared" si="770"/>
        <v/>
      </c>
    </row>
    <row r="1683" spans="40:40" x14ac:dyDescent="0.25">
      <c r="AN1683" s="106" t="str">
        <f t="shared" ref="AN1683:AN1746" si="771">IF(AND(AT1683=0,AT1682&gt;0),DATE(B1683,C1683-1,1),"")</f>
        <v/>
      </c>
    </row>
    <row r="1684" spans="40:40" x14ac:dyDescent="0.25">
      <c r="AN1684" s="106" t="str">
        <f t="shared" si="771"/>
        <v/>
      </c>
    </row>
    <row r="1685" spans="40:40" x14ac:dyDescent="0.25">
      <c r="AN1685" s="106" t="str">
        <f t="shared" si="771"/>
        <v/>
      </c>
    </row>
    <row r="1686" spans="40:40" x14ac:dyDescent="0.25">
      <c r="AN1686" s="106" t="str">
        <f t="shared" si="771"/>
        <v/>
      </c>
    </row>
    <row r="1687" spans="40:40" x14ac:dyDescent="0.25">
      <c r="AN1687" s="106" t="str">
        <f t="shared" si="771"/>
        <v/>
      </c>
    </row>
    <row r="1688" spans="40:40" x14ac:dyDescent="0.25">
      <c r="AN1688" s="106" t="str">
        <f t="shared" si="771"/>
        <v/>
      </c>
    </row>
    <row r="1689" spans="40:40" x14ac:dyDescent="0.25">
      <c r="AN1689" s="106" t="str">
        <f t="shared" si="771"/>
        <v/>
      </c>
    </row>
    <row r="1690" spans="40:40" x14ac:dyDescent="0.25">
      <c r="AN1690" s="106" t="str">
        <f t="shared" si="771"/>
        <v/>
      </c>
    </row>
    <row r="1691" spans="40:40" x14ac:dyDescent="0.25">
      <c r="AN1691" s="106" t="str">
        <f t="shared" si="771"/>
        <v/>
      </c>
    </row>
    <row r="1692" spans="40:40" x14ac:dyDescent="0.25">
      <c r="AN1692" s="106" t="str">
        <f t="shared" si="771"/>
        <v/>
      </c>
    </row>
    <row r="1693" spans="40:40" x14ac:dyDescent="0.25">
      <c r="AN1693" s="106" t="str">
        <f t="shared" si="771"/>
        <v/>
      </c>
    </row>
    <row r="1694" spans="40:40" x14ac:dyDescent="0.25">
      <c r="AN1694" s="106" t="str">
        <f t="shared" si="771"/>
        <v/>
      </c>
    </row>
    <row r="1695" spans="40:40" x14ac:dyDescent="0.25">
      <c r="AN1695" s="106" t="str">
        <f t="shared" si="771"/>
        <v/>
      </c>
    </row>
    <row r="1696" spans="40:40" x14ac:dyDescent="0.25">
      <c r="AN1696" s="106" t="str">
        <f t="shared" si="771"/>
        <v/>
      </c>
    </row>
    <row r="1697" spans="40:40" x14ac:dyDescent="0.25">
      <c r="AN1697" s="106" t="str">
        <f t="shared" si="771"/>
        <v/>
      </c>
    </row>
    <row r="1698" spans="40:40" x14ac:dyDescent="0.25">
      <c r="AN1698" s="106" t="str">
        <f t="shared" si="771"/>
        <v/>
      </c>
    </row>
    <row r="1699" spans="40:40" x14ac:dyDescent="0.25">
      <c r="AN1699" s="106" t="str">
        <f t="shared" si="771"/>
        <v/>
      </c>
    </row>
    <row r="1700" spans="40:40" x14ac:dyDescent="0.25">
      <c r="AN1700" s="106" t="str">
        <f t="shared" si="771"/>
        <v/>
      </c>
    </row>
    <row r="1701" spans="40:40" x14ac:dyDescent="0.25">
      <c r="AN1701" s="106" t="str">
        <f t="shared" si="771"/>
        <v/>
      </c>
    </row>
    <row r="1702" spans="40:40" x14ac:dyDescent="0.25">
      <c r="AN1702" s="106" t="str">
        <f t="shared" si="771"/>
        <v/>
      </c>
    </row>
    <row r="1703" spans="40:40" x14ac:dyDescent="0.25">
      <c r="AN1703" s="106" t="str">
        <f t="shared" si="771"/>
        <v/>
      </c>
    </row>
    <row r="1704" spans="40:40" x14ac:dyDescent="0.25">
      <c r="AN1704" s="106" t="str">
        <f t="shared" si="771"/>
        <v/>
      </c>
    </row>
    <row r="1705" spans="40:40" x14ac:dyDescent="0.25">
      <c r="AN1705" s="106" t="str">
        <f t="shared" si="771"/>
        <v/>
      </c>
    </row>
    <row r="1706" spans="40:40" x14ac:dyDescent="0.25">
      <c r="AN1706" s="106" t="str">
        <f t="shared" si="771"/>
        <v/>
      </c>
    </row>
    <row r="1707" spans="40:40" x14ac:dyDescent="0.25">
      <c r="AN1707" s="106" t="str">
        <f t="shared" si="771"/>
        <v/>
      </c>
    </row>
    <row r="1708" spans="40:40" x14ac:dyDescent="0.25">
      <c r="AN1708" s="106" t="str">
        <f t="shared" si="771"/>
        <v/>
      </c>
    </row>
    <row r="1709" spans="40:40" x14ac:dyDescent="0.25">
      <c r="AN1709" s="106" t="str">
        <f t="shared" si="771"/>
        <v/>
      </c>
    </row>
    <row r="1710" spans="40:40" x14ac:dyDescent="0.25">
      <c r="AN1710" s="106" t="str">
        <f t="shared" si="771"/>
        <v/>
      </c>
    </row>
    <row r="1711" spans="40:40" x14ac:dyDescent="0.25">
      <c r="AN1711" s="106" t="str">
        <f t="shared" si="771"/>
        <v/>
      </c>
    </row>
    <row r="1712" spans="40:40" x14ac:dyDescent="0.25">
      <c r="AN1712" s="106" t="str">
        <f t="shared" si="771"/>
        <v/>
      </c>
    </row>
    <row r="1713" spans="40:40" x14ac:dyDescent="0.25">
      <c r="AN1713" s="106" t="str">
        <f t="shared" si="771"/>
        <v/>
      </c>
    </row>
    <row r="1714" spans="40:40" x14ac:dyDescent="0.25">
      <c r="AN1714" s="106" t="str">
        <f t="shared" si="771"/>
        <v/>
      </c>
    </row>
    <row r="1715" spans="40:40" x14ac:dyDescent="0.25">
      <c r="AN1715" s="106" t="str">
        <f t="shared" si="771"/>
        <v/>
      </c>
    </row>
    <row r="1716" spans="40:40" x14ac:dyDescent="0.25">
      <c r="AN1716" s="106" t="str">
        <f t="shared" si="771"/>
        <v/>
      </c>
    </row>
    <row r="1717" spans="40:40" x14ac:dyDescent="0.25">
      <c r="AN1717" s="106" t="str">
        <f t="shared" si="771"/>
        <v/>
      </c>
    </row>
    <row r="1718" spans="40:40" x14ac:dyDescent="0.25">
      <c r="AN1718" s="106" t="str">
        <f t="shared" si="771"/>
        <v/>
      </c>
    </row>
    <row r="1719" spans="40:40" x14ac:dyDescent="0.25">
      <c r="AN1719" s="106" t="str">
        <f t="shared" si="771"/>
        <v/>
      </c>
    </row>
    <row r="1720" spans="40:40" x14ac:dyDescent="0.25">
      <c r="AN1720" s="106" t="str">
        <f t="shared" si="771"/>
        <v/>
      </c>
    </row>
    <row r="1721" spans="40:40" x14ac:dyDescent="0.25">
      <c r="AN1721" s="106" t="str">
        <f t="shared" si="771"/>
        <v/>
      </c>
    </row>
    <row r="1722" spans="40:40" x14ac:dyDescent="0.25">
      <c r="AN1722" s="106" t="str">
        <f t="shared" si="771"/>
        <v/>
      </c>
    </row>
    <row r="1723" spans="40:40" x14ac:dyDescent="0.25">
      <c r="AN1723" s="106" t="str">
        <f t="shared" si="771"/>
        <v/>
      </c>
    </row>
    <row r="1724" spans="40:40" x14ac:dyDescent="0.25">
      <c r="AN1724" s="106" t="str">
        <f t="shared" si="771"/>
        <v/>
      </c>
    </row>
    <row r="1725" spans="40:40" x14ac:dyDescent="0.25">
      <c r="AN1725" s="106" t="str">
        <f t="shared" si="771"/>
        <v/>
      </c>
    </row>
    <row r="1726" spans="40:40" x14ac:dyDescent="0.25">
      <c r="AN1726" s="106" t="str">
        <f t="shared" si="771"/>
        <v/>
      </c>
    </row>
    <row r="1727" spans="40:40" x14ac:dyDescent="0.25">
      <c r="AN1727" s="106" t="str">
        <f t="shared" si="771"/>
        <v/>
      </c>
    </row>
    <row r="1728" spans="40:40" x14ac:dyDescent="0.25">
      <c r="AN1728" s="106" t="str">
        <f t="shared" si="771"/>
        <v/>
      </c>
    </row>
    <row r="1729" spans="40:40" x14ac:dyDescent="0.25">
      <c r="AN1729" s="106" t="str">
        <f t="shared" si="771"/>
        <v/>
      </c>
    </row>
    <row r="1730" spans="40:40" x14ac:dyDescent="0.25">
      <c r="AN1730" s="106" t="str">
        <f t="shared" si="771"/>
        <v/>
      </c>
    </row>
    <row r="1731" spans="40:40" x14ac:dyDescent="0.25">
      <c r="AN1731" s="106" t="str">
        <f t="shared" si="771"/>
        <v/>
      </c>
    </row>
    <row r="1732" spans="40:40" x14ac:dyDescent="0.25">
      <c r="AN1732" s="106" t="str">
        <f t="shared" si="771"/>
        <v/>
      </c>
    </row>
    <row r="1733" spans="40:40" x14ac:dyDescent="0.25">
      <c r="AN1733" s="106" t="str">
        <f t="shared" si="771"/>
        <v/>
      </c>
    </row>
    <row r="1734" spans="40:40" x14ac:dyDescent="0.25">
      <c r="AN1734" s="106" t="str">
        <f t="shared" si="771"/>
        <v/>
      </c>
    </row>
    <row r="1735" spans="40:40" x14ac:dyDescent="0.25">
      <c r="AN1735" s="106" t="str">
        <f t="shared" si="771"/>
        <v/>
      </c>
    </row>
    <row r="1736" spans="40:40" x14ac:dyDescent="0.25">
      <c r="AN1736" s="106" t="str">
        <f t="shared" si="771"/>
        <v/>
      </c>
    </row>
    <row r="1737" spans="40:40" x14ac:dyDescent="0.25">
      <c r="AN1737" s="106" t="str">
        <f t="shared" si="771"/>
        <v/>
      </c>
    </row>
    <row r="1738" spans="40:40" x14ac:dyDescent="0.25">
      <c r="AN1738" s="106" t="str">
        <f t="shared" si="771"/>
        <v/>
      </c>
    </row>
    <row r="1739" spans="40:40" x14ac:dyDescent="0.25">
      <c r="AN1739" s="106" t="str">
        <f t="shared" si="771"/>
        <v/>
      </c>
    </row>
    <row r="1740" spans="40:40" x14ac:dyDescent="0.25">
      <c r="AN1740" s="106" t="str">
        <f t="shared" si="771"/>
        <v/>
      </c>
    </row>
    <row r="1741" spans="40:40" x14ac:dyDescent="0.25">
      <c r="AN1741" s="106" t="str">
        <f t="shared" si="771"/>
        <v/>
      </c>
    </row>
    <row r="1742" spans="40:40" x14ac:dyDescent="0.25">
      <c r="AN1742" s="106" t="str">
        <f t="shared" si="771"/>
        <v/>
      </c>
    </row>
    <row r="1743" spans="40:40" x14ac:dyDescent="0.25">
      <c r="AN1743" s="106" t="str">
        <f t="shared" si="771"/>
        <v/>
      </c>
    </row>
    <row r="1744" spans="40:40" x14ac:dyDescent="0.25">
      <c r="AN1744" s="106" t="str">
        <f t="shared" si="771"/>
        <v/>
      </c>
    </row>
    <row r="1745" spans="40:40" x14ac:dyDescent="0.25">
      <c r="AN1745" s="106" t="str">
        <f t="shared" si="771"/>
        <v/>
      </c>
    </row>
    <row r="1746" spans="40:40" x14ac:dyDescent="0.25">
      <c r="AN1746" s="106" t="str">
        <f t="shared" si="771"/>
        <v/>
      </c>
    </row>
    <row r="1747" spans="40:40" x14ac:dyDescent="0.25">
      <c r="AN1747" s="106" t="str">
        <f t="shared" ref="AN1747:AN1810" si="772">IF(AND(AT1747=0,AT1746&gt;0),DATE(B1747,C1747-1,1),"")</f>
        <v/>
      </c>
    </row>
    <row r="1748" spans="40:40" x14ac:dyDescent="0.25">
      <c r="AN1748" s="106" t="str">
        <f t="shared" si="772"/>
        <v/>
      </c>
    </row>
    <row r="1749" spans="40:40" x14ac:dyDescent="0.25">
      <c r="AN1749" s="106" t="str">
        <f t="shared" si="772"/>
        <v/>
      </c>
    </row>
    <row r="1750" spans="40:40" x14ac:dyDescent="0.25">
      <c r="AN1750" s="106" t="str">
        <f t="shared" si="772"/>
        <v/>
      </c>
    </row>
    <row r="1751" spans="40:40" x14ac:dyDescent="0.25">
      <c r="AN1751" s="106" t="str">
        <f t="shared" si="772"/>
        <v/>
      </c>
    </row>
    <row r="1752" spans="40:40" x14ac:dyDescent="0.25">
      <c r="AN1752" s="106" t="str">
        <f t="shared" si="772"/>
        <v/>
      </c>
    </row>
    <row r="1753" spans="40:40" x14ac:dyDescent="0.25">
      <c r="AN1753" s="106" t="str">
        <f t="shared" si="772"/>
        <v/>
      </c>
    </row>
    <row r="1754" spans="40:40" x14ac:dyDescent="0.25">
      <c r="AN1754" s="106" t="str">
        <f t="shared" si="772"/>
        <v/>
      </c>
    </row>
    <row r="1755" spans="40:40" x14ac:dyDescent="0.25">
      <c r="AN1755" s="106" t="str">
        <f t="shared" si="772"/>
        <v/>
      </c>
    </row>
    <row r="1756" spans="40:40" x14ac:dyDescent="0.25">
      <c r="AN1756" s="106" t="str">
        <f t="shared" si="772"/>
        <v/>
      </c>
    </row>
    <row r="1757" spans="40:40" x14ac:dyDescent="0.25">
      <c r="AN1757" s="106" t="str">
        <f t="shared" si="772"/>
        <v/>
      </c>
    </row>
    <row r="1758" spans="40:40" x14ac:dyDescent="0.25">
      <c r="AN1758" s="106" t="str">
        <f t="shared" si="772"/>
        <v/>
      </c>
    </row>
    <row r="1759" spans="40:40" x14ac:dyDescent="0.25">
      <c r="AN1759" s="106" t="str">
        <f t="shared" si="772"/>
        <v/>
      </c>
    </row>
    <row r="1760" spans="40:40" x14ac:dyDescent="0.25">
      <c r="AN1760" s="106" t="str">
        <f t="shared" si="772"/>
        <v/>
      </c>
    </row>
    <row r="1761" spans="40:40" x14ac:dyDescent="0.25">
      <c r="AN1761" s="106" t="str">
        <f t="shared" si="772"/>
        <v/>
      </c>
    </row>
    <row r="1762" spans="40:40" x14ac:dyDescent="0.25">
      <c r="AN1762" s="106" t="str">
        <f t="shared" si="772"/>
        <v/>
      </c>
    </row>
    <row r="1763" spans="40:40" x14ac:dyDescent="0.25">
      <c r="AN1763" s="106" t="str">
        <f t="shared" si="772"/>
        <v/>
      </c>
    </row>
    <row r="1764" spans="40:40" x14ac:dyDescent="0.25">
      <c r="AN1764" s="106" t="str">
        <f t="shared" si="772"/>
        <v/>
      </c>
    </row>
    <row r="1765" spans="40:40" x14ac:dyDescent="0.25">
      <c r="AN1765" s="106" t="str">
        <f t="shared" si="772"/>
        <v/>
      </c>
    </row>
    <row r="1766" spans="40:40" x14ac:dyDescent="0.25">
      <c r="AN1766" s="106" t="str">
        <f t="shared" si="772"/>
        <v/>
      </c>
    </row>
    <row r="1767" spans="40:40" x14ac:dyDescent="0.25">
      <c r="AN1767" s="106" t="str">
        <f t="shared" si="772"/>
        <v/>
      </c>
    </row>
    <row r="1768" spans="40:40" x14ac:dyDescent="0.25">
      <c r="AN1768" s="106" t="str">
        <f t="shared" si="772"/>
        <v/>
      </c>
    </row>
    <row r="1769" spans="40:40" x14ac:dyDescent="0.25">
      <c r="AN1769" s="106" t="str">
        <f t="shared" si="772"/>
        <v/>
      </c>
    </row>
    <row r="1770" spans="40:40" x14ac:dyDescent="0.25">
      <c r="AN1770" s="106" t="str">
        <f t="shared" si="772"/>
        <v/>
      </c>
    </row>
    <row r="1771" spans="40:40" x14ac:dyDescent="0.25">
      <c r="AN1771" s="106" t="str">
        <f t="shared" si="772"/>
        <v/>
      </c>
    </row>
    <row r="1772" spans="40:40" x14ac:dyDescent="0.25">
      <c r="AN1772" s="106" t="str">
        <f t="shared" si="772"/>
        <v/>
      </c>
    </row>
    <row r="1773" spans="40:40" x14ac:dyDescent="0.25">
      <c r="AN1773" s="106" t="str">
        <f t="shared" si="772"/>
        <v/>
      </c>
    </row>
    <row r="1774" spans="40:40" x14ac:dyDescent="0.25">
      <c r="AN1774" s="106" t="str">
        <f t="shared" si="772"/>
        <v/>
      </c>
    </row>
    <row r="1775" spans="40:40" x14ac:dyDescent="0.25">
      <c r="AN1775" s="106" t="str">
        <f t="shared" si="772"/>
        <v/>
      </c>
    </row>
    <row r="1776" spans="40:40" x14ac:dyDescent="0.25">
      <c r="AN1776" s="106" t="str">
        <f t="shared" si="772"/>
        <v/>
      </c>
    </row>
    <row r="1777" spans="40:40" x14ac:dyDescent="0.25">
      <c r="AN1777" s="106" t="str">
        <f t="shared" si="772"/>
        <v/>
      </c>
    </row>
    <row r="1778" spans="40:40" x14ac:dyDescent="0.25">
      <c r="AN1778" s="106" t="str">
        <f t="shared" si="772"/>
        <v/>
      </c>
    </row>
    <row r="1779" spans="40:40" x14ac:dyDescent="0.25">
      <c r="AN1779" s="106" t="str">
        <f t="shared" si="772"/>
        <v/>
      </c>
    </row>
    <row r="1780" spans="40:40" x14ac:dyDescent="0.25">
      <c r="AN1780" s="106" t="str">
        <f t="shared" si="772"/>
        <v/>
      </c>
    </row>
    <row r="1781" spans="40:40" x14ac:dyDescent="0.25">
      <c r="AN1781" s="106" t="str">
        <f t="shared" si="772"/>
        <v/>
      </c>
    </row>
    <row r="1782" spans="40:40" x14ac:dyDescent="0.25">
      <c r="AN1782" s="106" t="str">
        <f t="shared" si="772"/>
        <v/>
      </c>
    </row>
    <row r="1783" spans="40:40" x14ac:dyDescent="0.25">
      <c r="AN1783" s="106" t="str">
        <f t="shared" si="772"/>
        <v/>
      </c>
    </row>
    <row r="1784" spans="40:40" x14ac:dyDescent="0.25">
      <c r="AN1784" s="106" t="str">
        <f t="shared" si="772"/>
        <v/>
      </c>
    </row>
    <row r="1785" spans="40:40" x14ac:dyDescent="0.25">
      <c r="AN1785" s="106" t="str">
        <f t="shared" si="772"/>
        <v/>
      </c>
    </row>
    <row r="1786" spans="40:40" x14ac:dyDescent="0.25">
      <c r="AN1786" s="106" t="str">
        <f t="shared" si="772"/>
        <v/>
      </c>
    </row>
    <row r="1787" spans="40:40" x14ac:dyDescent="0.25">
      <c r="AN1787" s="106" t="str">
        <f t="shared" si="772"/>
        <v/>
      </c>
    </row>
    <row r="1788" spans="40:40" x14ac:dyDescent="0.25">
      <c r="AN1788" s="106" t="str">
        <f t="shared" si="772"/>
        <v/>
      </c>
    </row>
    <row r="1789" spans="40:40" x14ac:dyDescent="0.25">
      <c r="AN1789" s="106" t="str">
        <f t="shared" si="772"/>
        <v/>
      </c>
    </row>
    <row r="1790" spans="40:40" x14ac:dyDescent="0.25">
      <c r="AN1790" s="106" t="str">
        <f t="shared" si="772"/>
        <v/>
      </c>
    </row>
    <row r="1791" spans="40:40" x14ac:dyDescent="0.25">
      <c r="AN1791" s="106" t="str">
        <f t="shared" si="772"/>
        <v/>
      </c>
    </row>
    <row r="1792" spans="40:40" x14ac:dyDescent="0.25">
      <c r="AN1792" s="106" t="str">
        <f t="shared" si="772"/>
        <v/>
      </c>
    </row>
    <row r="1793" spans="40:40" x14ac:dyDescent="0.25">
      <c r="AN1793" s="106" t="str">
        <f t="shared" si="772"/>
        <v/>
      </c>
    </row>
    <row r="1794" spans="40:40" x14ac:dyDescent="0.25">
      <c r="AN1794" s="106" t="str">
        <f t="shared" si="772"/>
        <v/>
      </c>
    </row>
    <row r="1795" spans="40:40" x14ac:dyDescent="0.25">
      <c r="AN1795" s="106" t="str">
        <f t="shared" si="772"/>
        <v/>
      </c>
    </row>
    <row r="1796" spans="40:40" x14ac:dyDescent="0.25">
      <c r="AN1796" s="106" t="str">
        <f t="shared" si="772"/>
        <v/>
      </c>
    </row>
    <row r="1797" spans="40:40" x14ac:dyDescent="0.25">
      <c r="AN1797" s="106" t="str">
        <f t="shared" si="772"/>
        <v/>
      </c>
    </row>
    <row r="1798" spans="40:40" x14ac:dyDescent="0.25">
      <c r="AN1798" s="106" t="str">
        <f t="shared" si="772"/>
        <v/>
      </c>
    </row>
    <row r="1799" spans="40:40" x14ac:dyDescent="0.25">
      <c r="AN1799" s="106" t="str">
        <f t="shared" si="772"/>
        <v/>
      </c>
    </row>
    <row r="1800" spans="40:40" x14ac:dyDescent="0.25">
      <c r="AN1800" s="106" t="str">
        <f t="shared" si="772"/>
        <v/>
      </c>
    </row>
    <row r="1801" spans="40:40" x14ac:dyDescent="0.25">
      <c r="AN1801" s="106" t="str">
        <f t="shared" si="772"/>
        <v/>
      </c>
    </row>
    <row r="1802" spans="40:40" x14ac:dyDescent="0.25">
      <c r="AN1802" s="106" t="str">
        <f t="shared" si="772"/>
        <v/>
      </c>
    </row>
    <row r="1803" spans="40:40" x14ac:dyDescent="0.25">
      <c r="AN1803" s="106" t="str">
        <f t="shared" si="772"/>
        <v/>
      </c>
    </row>
    <row r="1804" spans="40:40" x14ac:dyDescent="0.25">
      <c r="AN1804" s="106" t="str">
        <f t="shared" si="772"/>
        <v/>
      </c>
    </row>
    <row r="1805" spans="40:40" x14ac:dyDescent="0.25">
      <c r="AN1805" s="106" t="str">
        <f t="shared" si="772"/>
        <v/>
      </c>
    </row>
    <row r="1806" spans="40:40" x14ac:dyDescent="0.25">
      <c r="AN1806" s="106" t="str">
        <f t="shared" si="772"/>
        <v/>
      </c>
    </row>
    <row r="1807" spans="40:40" x14ac:dyDescent="0.25">
      <c r="AN1807" s="106" t="str">
        <f t="shared" si="772"/>
        <v/>
      </c>
    </row>
    <row r="1808" spans="40:40" x14ac:dyDescent="0.25">
      <c r="AN1808" s="106" t="str">
        <f t="shared" si="772"/>
        <v/>
      </c>
    </row>
    <row r="1809" spans="40:40" x14ac:dyDescent="0.25">
      <c r="AN1809" s="106" t="str">
        <f t="shared" si="772"/>
        <v/>
      </c>
    </row>
    <row r="1810" spans="40:40" x14ac:dyDescent="0.25">
      <c r="AN1810" s="106" t="str">
        <f t="shared" si="772"/>
        <v/>
      </c>
    </row>
    <row r="1811" spans="40:40" x14ac:dyDescent="0.25">
      <c r="AN1811" s="106" t="str">
        <f t="shared" ref="AN1811:AN1874" si="773">IF(AND(AT1811=0,AT1810&gt;0),DATE(B1811,C1811-1,1),"")</f>
        <v/>
      </c>
    </row>
    <row r="1812" spans="40:40" x14ac:dyDescent="0.25">
      <c r="AN1812" s="106" t="str">
        <f t="shared" si="773"/>
        <v/>
      </c>
    </row>
    <row r="1813" spans="40:40" x14ac:dyDescent="0.25">
      <c r="AN1813" s="106" t="str">
        <f t="shared" si="773"/>
        <v/>
      </c>
    </row>
    <row r="1814" spans="40:40" x14ac:dyDescent="0.25">
      <c r="AN1814" s="106" t="str">
        <f t="shared" si="773"/>
        <v/>
      </c>
    </row>
    <row r="1815" spans="40:40" x14ac:dyDescent="0.25">
      <c r="AN1815" s="106" t="str">
        <f t="shared" si="773"/>
        <v/>
      </c>
    </row>
    <row r="1816" spans="40:40" x14ac:dyDescent="0.25">
      <c r="AN1816" s="106" t="str">
        <f t="shared" si="773"/>
        <v/>
      </c>
    </row>
    <row r="1817" spans="40:40" x14ac:dyDescent="0.25">
      <c r="AN1817" s="106" t="str">
        <f t="shared" si="773"/>
        <v/>
      </c>
    </row>
    <row r="1818" spans="40:40" x14ac:dyDescent="0.25">
      <c r="AN1818" s="106" t="str">
        <f t="shared" si="773"/>
        <v/>
      </c>
    </row>
    <row r="1819" spans="40:40" x14ac:dyDescent="0.25">
      <c r="AN1819" s="106" t="str">
        <f t="shared" si="773"/>
        <v/>
      </c>
    </row>
    <row r="1820" spans="40:40" x14ac:dyDescent="0.25">
      <c r="AN1820" s="106" t="str">
        <f t="shared" si="773"/>
        <v/>
      </c>
    </row>
    <row r="1821" spans="40:40" x14ac:dyDescent="0.25">
      <c r="AN1821" s="106" t="str">
        <f t="shared" si="773"/>
        <v/>
      </c>
    </row>
    <row r="1822" spans="40:40" x14ac:dyDescent="0.25">
      <c r="AN1822" s="106" t="str">
        <f t="shared" si="773"/>
        <v/>
      </c>
    </row>
    <row r="1823" spans="40:40" x14ac:dyDescent="0.25">
      <c r="AN1823" s="106" t="str">
        <f t="shared" si="773"/>
        <v/>
      </c>
    </row>
    <row r="1824" spans="40:40" x14ac:dyDescent="0.25">
      <c r="AN1824" s="106" t="str">
        <f t="shared" si="773"/>
        <v/>
      </c>
    </row>
    <row r="1825" spans="40:40" x14ac:dyDescent="0.25">
      <c r="AN1825" s="106" t="str">
        <f t="shared" si="773"/>
        <v/>
      </c>
    </row>
    <row r="1826" spans="40:40" x14ac:dyDescent="0.25">
      <c r="AN1826" s="106" t="str">
        <f t="shared" si="773"/>
        <v/>
      </c>
    </row>
    <row r="1827" spans="40:40" x14ac:dyDescent="0.25">
      <c r="AN1827" s="106" t="str">
        <f t="shared" si="773"/>
        <v/>
      </c>
    </row>
    <row r="1828" spans="40:40" x14ac:dyDescent="0.25">
      <c r="AN1828" s="106" t="str">
        <f t="shared" si="773"/>
        <v/>
      </c>
    </row>
    <row r="1829" spans="40:40" x14ac:dyDescent="0.25">
      <c r="AN1829" s="106" t="str">
        <f t="shared" si="773"/>
        <v/>
      </c>
    </row>
    <row r="1830" spans="40:40" x14ac:dyDescent="0.25">
      <c r="AN1830" s="106" t="str">
        <f t="shared" si="773"/>
        <v/>
      </c>
    </row>
    <row r="1831" spans="40:40" x14ac:dyDescent="0.25">
      <c r="AN1831" s="106" t="str">
        <f t="shared" si="773"/>
        <v/>
      </c>
    </row>
    <row r="1832" spans="40:40" x14ac:dyDescent="0.25">
      <c r="AN1832" s="106" t="str">
        <f t="shared" si="773"/>
        <v/>
      </c>
    </row>
    <row r="1833" spans="40:40" x14ac:dyDescent="0.25">
      <c r="AN1833" s="106" t="str">
        <f t="shared" si="773"/>
        <v/>
      </c>
    </row>
    <row r="1834" spans="40:40" x14ac:dyDescent="0.25">
      <c r="AN1834" s="106" t="str">
        <f t="shared" si="773"/>
        <v/>
      </c>
    </row>
    <row r="1835" spans="40:40" x14ac:dyDescent="0.25">
      <c r="AN1835" s="106" t="str">
        <f t="shared" si="773"/>
        <v/>
      </c>
    </row>
    <row r="1836" spans="40:40" x14ac:dyDescent="0.25">
      <c r="AN1836" s="106" t="str">
        <f t="shared" si="773"/>
        <v/>
      </c>
    </row>
    <row r="1837" spans="40:40" x14ac:dyDescent="0.25">
      <c r="AN1837" s="106" t="str">
        <f t="shared" si="773"/>
        <v/>
      </c>
    </row>
    <row r="1838" spans="40:40" x14ac:dyDescent="0.25">
      <c r="AN1838" s="106" t="str">
        <f t="shared" si="773"/>
        <v/>
      </c>
    </row>
    <row r="1839" spans="40:40" x14ac:dyDescent="0.25">
      <c r="AN1839" s="106" t="str">
        <f t="shared" si="773"/>
        <v/>
      </c>
    </row>
    <row r="1840" spans="40:40" x14ac:dyDescent="0.25">
      <c r="AN1840" s="106" t="str">
        <f t="shared" si="773"/>
        <v/>
      </c>
    </row>
    <row r="1841" spans="40:40" x14ac:dyDescent="0.25">
      <c r="AN1841" s="106" t="str">
        <f t="shared" si="773"/>
        <v/>
      </c>
    </row>
    <row r="1842" spans="40:40" x14ac:dyDescent="0.25">
      <c r="AN1842" s="106" t="str">
        <f t="shared" si="773"/>
        <v/>
      </c>
    </row>
    <row r="1843" spans="40:40" x14ac:dyDescent="0.25">
      <c r="AN1843" s="106" t="str">
        <f t="shared" si="773"/>
        <v/>
      </c>
    </row>
    <row r="1844" spans="40:40" x14ac:dyDescent="0.25">
      <c r="AN1844" s="106" t="str">
        <f t="shared" si="773"/>
        <v/>
      </c>
    </row>
    <row r="1845" spans="40:40" x14ac:dyDescent="0.25">
      <c r="AN1845" s="106" t="str">
        <f t="shared" si="773"/>
        <v/>
      </c>
    </row>
    <row r="1846" spans="40:40" x14ac:dyDescent="0.25">
      <c r="AN1846" s="106" t="str">
        <f t="shared" si="773"/>
        <v/>
      </c>
    </row>
    <row r="1847" spans="40:40" x14ac:dyDescent="0.25">
      <c r="AN1847" s="106" t="str">
        <f t="shared" si="773"/>
        <v/>
      </c>
    </row>
    <row r="1848" spans="40:40" x14ac:dyDescent="0.25">
      <c r="AN1848" s="106" t="str">
        <f t="shared" si="773"/>
        <v/>
      </c>
    </row>
    <row r="1849" spans="40:40" x14ac:dyDescent="0.25">
      <c r="AN1849" s="106" t="str">
        <f t="shared" si="773"/>
        <v/>
      </c>
    </row>
    <row r="1850" spans="40:40" x14ac:dyDescent="0.25">
      <c r="AN1850" s="106" t="str">
        <f t="shared" si="773"/>
        <v/>
      </c>
    </row>
    <row r="1851" spans="40:40" x14ac:dyDescent="0.25">
      <c r="AN1851" s="106" t="str">
        <f t="shared" si="773"/>
        <v/>
      </c>
    </row>
    <row r="1852" spans="40:40" x14ac:dyDescent="0.25">
      <c r="AN1852" s="106" t="str">
        <f t="shared" si="773"/>
        <v/>
      </c>
    </row>
    <row r="1853" spans="40:40" x14ac:dyDescent="0.25">
      <c r="AN1853" s="106" t="str">
        <f t="shared" si="773"/>
        <v/>
      </c>
    </row>
    <row r="1854" spans="40:40" x14ac:dyDescent="0.25">
      <c r="AN1854" s="106" t="str">
        <f t="shared" si="773"/>
        <v/>
      </c>
    </row>
    <row r="1855" spans="40:40" x14ac:dyDescent="0.25">
      <c r="AN1855" s="106" t="str">
        <f t="shared" si="773"/>
        <v/>
      </c>
    </row>
    <row r="1856" spans="40:40" x14ac:dyDescent="0.25">
      <c r="AN1856" s="106" t="str">
        <f t="shared" si="773"/>
        <v/>
      </c>
    </row>
    <row r="1857" spans="40:40" x14ac:dyDescent="0.25">
      <c r="AN1857" s="106" t="str">
        <f t="shared" si="773"/>
        <v/>
      </c>
    </row>
    <row r="1858" spans="40:40" x14ac:dyDescent="0.25">
      <c r="AN1858" s="106" t="str">
        <f t="shared" si="773"/>
        <v/>
      </c>
    </row>
    <row r="1859" spans="40:40" x14ac:dyDescent="0.25">
      <c r="AN1859" s="106" t="str">
        <f t="shared" si="773"/>
        <v/>
      </c>
    </row>
    <row r="1860" spans="40:40" x14ac:dyDescent="0.25">
      <c r="AN1860" s="106" t="str">
        <f t="shared" si="773"/>
        <v/>
      </c>
    </row>
    <row r="1861" spans="40:40" x14ac:dyDescent="0.25">
      <c r="AN1861" s="106" t="str">
        <f t="shared" si="773"/>
        <v/>
      </c>
    </row>
    <row r="1862" spans="40:40" x14ac:dyDescent="0.25">
      <c r="AN1862" s="106" t="str">
        <f t="shared" si="773"/>
        <v/>
      </c>
    </row>
    <row r="1863" spans="40:40" x14ac:dyDescent="0.25">
      <c r="AN1863" s="106" t="str">
        <f t="shared" si="773"/>
        <v/>
      </c>
    </row>
    <row r="1864" spans="40:40" x14ac:dyDescent="0.25">
      <c r="AN1864" s="106" t="str">
        <f t="shared" si="773"/>
        <v/>
      </c>
    </row>
    <row r="1865" spans="40:40" x14ac:dyDescent="0.25">
      <c r="AN1865" s="106" t="str">
        <f t="shared" si="773"/>
        <v/>
      </c>
    </row>
    <row r="1866" spans="40:40" x14ac:dyDescent="0.25">
      <c r="AN1866" s="106" t="str">
        <f t="shared" si="773"/>
        <v/>
      </c>
    </row>
    <row r="1867" spans="40:40" x14ac:dyDescent="0.25">
      <c r="AN1867" s="106" t="str">
        <f t="shared" si="773"/>
        <v/>
      </c>
    </row>
    <row r="1868" spans="40:40" x14ac:dyDescent="0.25">
      <c r="AN1868" s="106" t="str">
        <f t="shared" si="773"/>
        <v/>
      </c>
    </row>
    <row r="1869" spans="40:40" x14ac:dyDescent="0.25">
      <c r="AN1869" s="106" t="str">
        <f t="shared" si="773"/>
        <v/>
      </c>
    </row>
    <row r="1870" spans="40:40" x14ac:dyDescent="0.25">
      <c r="AN1870" s="106" t="str">
        <f t="shared" si="773"/>
        <v/>
      </c>
    </row>
    <row r="1871" spans="40:40" x14ac:dyDescent="0.25">
      <c r="AN1871" s="106" t="str">
        <f t="shared" si="773"/>
        <v/>
      </c>
    </row>
    <row r="1872" spans="40:40" x14ac:dyDescent="0.25">
      <c r="AN1872" s="106" t="str">
        <f t="shared" si="773"/>
        <v/>
      </c>
    </row>
    <row r="1873" spans="40:40" x14ac:dyDescent="0.25">
      <c r="AN1873" s="106" t="str">
        <f t="shared" si="773"/>
        <v/>
      </c>
    </row>
    <row r="1874" spans="40:40" x14ac:dyDescent="0.25">
      <c r="AN1874" s="106" t="str">
        <f t="shared" si="773"/>
        <v/>
      </c>
    </row>
    <row r="1875" spans="40:40" x14ac:dyDescent="0.25">
      <c r="AN1875" s="106" t="str">
        <f t="shared" ref="AN1875:AN1938" si="774">IF(AND(AT1875=0,AT1874&gt;0),DATE(B1875,C1875-1,1),"")</f>
        <v/>
      </c>
    </row>
    <row r="1876" spans="40:40" x14ac:dyDescent="0.25">
      <c r="AN1876" s="106" t="str">
        <f t="shared" si="774"/>
        <v/>
      </c>
    </row>
    <row r="1877" spans="40:40" x14ac:dyDescent="0.25">
      <c r="AN1877" s="106" t="str">
        <f t="shared" si="774"/>
        <v/>
      </c>
    </row>
    <row r="1878" spans="40:40" x14ac:dyDescent="0.25">
      <c r="AN1878" s="106" t="str">
        <f t="shared" si="774"/>
        <v/>
      </c>
    </row>
    <row r="1879" spans="40:40" x14ac:dyDescent="0.25">
      <c r="AN1879" s="106" t="str">
        <f t="shared" si="774"/>
        <v/>
      </c>
    </row>
    <row r="1880" spans="40:40" x14ac:dyDescent="0.25">
      <c r="AN1880" s="106" t="str">
        <f t="shared" si="774"/>
        <v/>
      </c>
    </row>
    <row r="1881" spans="40:40" x14ac:dyDescent="0.25">
      <c r="AN1881" s="106" t="str">
        <f t="shared" si="774"/>
        <v/>
      </c>
    </row>
    <row r="1882" spans="40:40" x14ac:dyDescent="0.25">
      <c r="AN1882" s="106" t="str">
        <f t="shared" si="774"/>
        <v/>
      </c>
    </row>
    <row r="1883" spans="40:40" x14ac:dyDescent="0.25">
      <c r="AN1883" s="106" t="str">
        <f t="shared" si="774"/>
        <v/>
      </c>
    </row>
    <row r="1884" spans="40:40" x14ac:dyDescent="0.25">
      <c r="AN1884" s="106" t="str">
        <f t="shared" si="774"/>
        <v/>
      </c>
    </row>
    <row r="1885" spans="40:40" x14ac:dyDescent="0.25">
      <c r="AN1885" s="106" t="str">
        <f t="shared" si="774"/>
        <v/>
      </c>
    </row>
    <row r="1886" spans="40:40" x14ac:dyDescent="0.25">
      <c r="AN1886" s="106" t="str">
        <f t="shared" si="774"/>
        <v/>
      </c>
    </row>
    <row r="1887" spans="40:40" x14ac:dyDescent="0.25">
      <c r="AN1887" s="106" t="str">
        <f t="shared" si="774"/>
        <v/>
      </c>
    </row>
    <row r="1888" spans="40:40" x14ac:dyDescent="0.25">
      <c r="AN1888" s="106" t="str">
        <f t="shared" si="774"/>
        <v/>
      </c>
    </row>
    <row r="1889" spans="40:40" x14ac:dyDescent="0.25">
      <c r="AN1889" s="106" t="str">
        <f t="shared" si="774"/>
        <v/>
      </c>
    </row>
    <row r="1890" spans="40:40" x14ac:dyDescent="0.25">
      <c r="AN1890" s="106" t="str">
        <f t="shared" si="774"/>
        <v/>
      </c>
    </row>
    <row r="1891" spans="40:40" x14ac:dyDescent="0.25">
      <c r="AN1891" s="106" t="str">
        <f t="shared" si="774"/>
        <v/>
      </c>
    </row>
    <row r="1892" spans="40:40" x14ac:dyDescent="0.25">
      <c r="AN1892" s="106" t="str">
        <f t="shared" si="774"/>
        <v/>
      </c>
    </row>
    <row r="1893" spans="40:40" x14ac:dyDescent="0.25">
      <c r="AN1893" s="106" t="str">
        <f t="shared" si="774"/>
        <v/>
      </c>
    </row>
    <row r="1894" spans="40:40" x14ac:dyDescent="0.25">
      <c r="AN1894" s="106" t="str">
        <f t="shared" si="774"/>
        <v/>
      </c>
    </row>
    <row r="1895" spans="40:40" x14ac:dyDescent="0.25">
      <c r="AN1895" s="106" t="str">
        <f t="shared" si="774"/>
        <v/>
      </c>
    </row>
    <row r="1896" spans="40:40" x14ac:dyDescent="0.25">
      <c r="AN1896" s="106" t="str">
        <f t="shared" si="774"/>
        <v/>
      </c>
    </row>
    <row r="1897" spans="40:40" x14ac:dyDescent="0.25">
      <c r="AN1897" s="106" t="str">
        <f t="shared" si="774"/>
        <v/>
      </c>
    </row>
    <row r="1898" spans="40:40" x14ac:dyDescent="0.25">
      <c r="AN1898" s="106" t="str">
        <f t="shared" si="774"/>
        <v/>
      </c>
    </row>
    <row r="1899" spans="40:40" x14ac:dyDescent="0.25">
      <c r="AN1899" s="106" t="str">
        <f t="shared" si="774"/>
        <v/>
      </c>
    </row>
    <row r="1900" spans="40:40" x14ac:dyDescent="0.25">
      <c r="AN1900" s="106" t="str">
        <f t="shared" si="774"/>
        <v/>
      </c>
    </row>
    <row r="1901" spans="40:40" x14ac:dyDescent="0.25">
      <c r="AN1901" s="106" t="str">
        <f t="shared" si="774"/>
        <v/>
      </c>
    </row>
    <row r="1902" spans="40:40" x14ac:dyDescent="0.25">
      <c r="AN1902" s="106" t="str">
        <f t="shared" si="774"/>
        <v/>
      </c>
    </row>
    <row r="1903" spans="40:40" x14ac:dyDescent="0.25">
      <c r="AN1903" s="106" t="str">
        <f t="shared" si="774"/>
        <v/>
      </c>
    </row>
    <row r="1904" spans="40:40" x14ac:dyDescent="0.25">
      <c r="AN1904" s="106" t="str">
        <f t="shared" si="774"/>
        <v/>
      </c>
    </row>
    <row r="1905" spans="40:40" x14ac:dyDescent="0.25">
      <c r="AN1905" s="106" t="str">
        <f t="shared" si="774"/>
        <v/>
      </c>
    </row>
    <row r="1906" spans="40:40" x14ac:dyDescent="0.25">
      <c r="AN1906" s="106" t="str">
        <f t="shared" si="774"/>
        <v/>
      </c>
    </row>
    <row r="1907" spans="40:40" x14ac:dyDescent="0.25">
      <c r="AN1907" s="106" t="str">
        <f t="shared" si="774"/>
        <v/>
      </c>
    </row>
    <row r="1908" spans="40:40" x14ac:dyDescent="0.25">
      <c r="AN1908" s="106" t="str">
        <f t="shared" si="774"/>
        <v/>
      </c>
    </row>
    <row r="1909" spans="40:40" x14ac:dyDescent="0.25">
      <c r="AN1909" s="106" t="str">
        <f t="shared" si="774"/>
        <v/>
      </c>
    </row>
    <row r="1910" spans="40:40" x14ac:dyDescent="0.25">
      <c r="AN1910" s="106" t="str">
        <f t="shared" si="774"/>
        <v/>
      </c>
    </row>
    <row r="1911" spans="40:40" x14ac:dyDescent="0.25">
      <c r="AN1911" s="106" t="str">
        <f t="shared" si="774"/>
        <v/>
      </c>
    </row>
    <row r="1912" spans="40:40" x14ac:dyDescent="0.25">
      <c r="AN1912" s="106" t="str">
        <f t="shared" si="774"/>
        <v/>
      </c>
    </row>
    <row r="1913" spans="40:40" x14ac:dyDescent="0.25">
      <c r="AN1913" s="106" t="str">
        <f t="shared" si="774"/>
        <v/>
      </c>
    </row>
    <row r="1914" spans="40:40" x14ac:dyDescent="0.25">
      <c r="AN1914" s="106" t="str">
        <f t="shared" si="774"/>
        <v/>
      </c>
    </row>
    <row r="1915" spans="40:40" x14ac:dyDescent="0.25">
      <c r="AN1915" s="106" t="str">
        <f t="shared" si="774"/>
        <v/>
      </c>
    </row>
    <row r="1916" spans="40:40" x14ac:dyDescent="0.25">
      <c r="AN1916" s="106" t="str">
        <f t="shared" si="774"/>
        <v/>
      </c>
    </row>
    <row r="1917" spans="40:40" x14ac:dyDescent="0.25">
      <c r="AN1917" s="106" t="str">
        <f t="shared" si="774"/>
        <v/>
      </c>
    </row>
    <row r="1918" spans="40:40" x14ac:dyDescent="0.25">
      <c r="AN1918" s="106" t="str">
        <f t="shared" si="774"/>
        <v/>
      </c>
    </row>
    <row r="1919" spans="40:40" x14ac:dyDescent="0.25">
      <c r="AN1919" s="106" t="str">
        <f t="shared" si="774"/>
        <v/>
      </c>
    </row>
    <row r="1920" spans="40:40" x14ac:dyDescent="0.25">
      <c r="AN1920" s="106" t="str">
        <f t="shared" si="774"/>
        <v/>
      </c>
    </row>
    <row r="1921" spans="40:40" x14ac:dyDescent="0.25">
      <c r="AN1921" s="106" t="str">
        <f t="shared" si="774"/>
        <v/>
      </c>
    </row>
    <row r="1922" spans="40:40" x14ac:dyDescent="0.25">
      <c r="AN1922" s="106" t="str">
        <f t="shared" si="774"/>
        <v/>
      </c>
    </row>
    <row r="1923" spans="40:40" x14ac:dyDescent="0.25">
      <c r="AN1923" s="106" t="str">
        <f t="shared" si="774"/>
        <v/>
      </c>
    </row>
    <row r="1924" spans="40:40" x14ac:dyDescent="0.25">
      <c r="AN1924" s="106" t="str">
        <f t="shared" si="774"/>
        <v/>
      </c>
    </row>
    <row r="1925" spans="40:40" x14ac:dyDescent="0.25">
      <c r="AN1925" s="106" t="str">
        <f t="shared" si="774"/>
        <v/>
      </c>
    </row>
    <row r="1926" spans="40:40" x14ac:dyDescent="0.25">
      <c r="AN1926" s="106" t="str">
        <f t="shared" si="774"/>
        <v/>
      </c>
    </row>
    <row r="1927" spans="40:40" x14ac:dyDescent="0.25">
      <c r="AN1927" s="106" t="str">
        <f t="shared" si="774"/>
        <v/>
      </c>
    </row>
    <row r="1928" spans="40:40" x14ac:dyDescent="0.25">
      <c r="AN1928" s="106" t="str">
        <f t="shared" si="774"/>
        <v/>
      </c>
    </row>
    <row r="1929" spans="40:40" x14ac:dyDescent="0.25">
      <c r="AN1929" s="106" t="str">
        <f t="shared" si="774"/>
        <v/>
      </c>
    </row>
    <row r="1930" spans="40:40" x14ac:dyDescent="0.25">
      <c r="AN1930" s="106" t="str">
        <f t="shared" si="774"/>
        <v/>
      </c>
    </row>
    <row r="1931" spans="40:40" x14ac:dyDescent="0.25">
      <c r="AN1931" s="106" t="str">
        <f t="shared" si="774"/>
        <v/>
      </c>
    </row>
    <row r="1932" spans="40:40" x14ac:dyDescent="0.25">
      <c r="AN1932" s="106" t="str">
        <f t="shared" si="774"/>
        <v/>
      </c>
    </row>
    <row r="1933" spans="40:40" x14ac:dyDescent="0.25">
      <c r="AN1933" s="106" t="str">
        <f t="shared" si="774"/>
        <v/>
      </c>
    </row>
    <row r="1934" spans="40:40" x14ac:dyDescent="0.25">
      <c r="AN1934" s="106" t="str">
        <f t="shared" si="774"/>
        <v/>
      </c>
    </row>
    <row r="1935" spans="40:40" x14ac:dyDescent="0.25">
      <c r="AN1935" s="106" t="str">
        <f t="shared" si="774"/>
        <v/>
      </c>
    </row>
    <row r="1936" spans="40:40" x14ac:dyDescent="0.25">
      <c r="AN1936" s="106" t="str">
        <f t="shared" si="774"/>
        <v/>
      </c>
    </row>
    <row r="1937" spans="40:40" x14ac:dyDescent="0.25">
      <c r="AN1937" s="106" t="str">
        <f t="shared" si="774"/>
        <v/>
      </c>
    </row>
    <row r="1938" spans="40:40" x14ac:dyDescent="0.25">
      <c r="AN1938" s="106" t="str">
        <f t="shared" si="774"/>
        <v/>
      </c>
    </row>
    <row r="1939" spans="40:40" x14ac:dyDescent="0.25">
      <c r="AN1939" s="106" t="str">
        <f t="shared" ref="AN1939:AN2002" si="775">IF(AND(AT1939=0,AT1938&gt;0),DATE(B1939,C1939-1,1),"")</f>
        <v/>
      </c>
    </row>
    <row r="1940" spans="40:40" x14ac:dyDescent="0.25">
      <c r="AN1940" s="106" t="str">
        <f t="shared" si="775"/>
        <v/>
      </c>
    </row>
    <row r="1941" spans="40:40" x14ac:dyDescent="0.25">
      <c r="AN1941" s="106" t="str">
        <f t="shared" si="775"/>
        <v/>
      </c>
    </row>
    <row r="1942" spans="40:40" x14ac:dyDescent="0.25">
      <c r="AN1942" s="106" t="str">
        <f t="shared" si="775"/>
        <v/>
      </c>
    </row>
    <row r="1943" spans="40:40" x14ac:dyDescent="0.25">
      <c r="AN1943" s="106" t="str">
        <f t="shared" si="775"/>
        <v/>
      </c>
    </row>
    <row r="1944" spans="40:40" x14ac:dyDescent="0.25">
      <c r="AN1944" s="106" t="str">
        <f t="shared" si="775"/>
        <v/>
      </c>
    </row>
    <row r="1945" spans="40:40" x14ac:dyDescent="0.25">
      <c r="AN1945" s="106" t="str">
        <f t="shared" si="775"/>
        <v/>
      </c>
    </row>
    <row r="1946" spans="40:40" x14ac:dyDescent="0.25">
      <c r="AN1946" s="106" t="str">
        <f t="shared" si="775"/>
        <v/>
      </c>
    </row>
    <row r="1947" spans="40:40" x14ac:dyDescent="0.25">
      <c r="AN1947" s="106" t="str">
        <f t="shared" si="775"/>
        <v/>
      </c>
    </row>
    <row r="1948" spans="40:40" x14ac:dyDescent="0.25">
      <c r="AN1948" s="106" t="str">
        <f t="shared" si="775"/>
        <v/>
      </c>
    </row>
    <row r="1949" spans="40:40" x14ac:dyDescent="0.25">
      <c r="AN1949" s="106" t="str">
        <f t="shared" si="775"/>
        <v/>
      </c>
    </row>
    <row r="1950" spans="40:40" x14ac:dyDescent="0.25">
      <c r="AN1950" s="106" t="str">
        <f t="shared" si="775"/>
        <v/>
      </c>
    </row>
    <row r="1951" spans="40:40" x14ac:dyDescent="0.25">
      <c r="AN1951" s="106" t="str">
        <f t="shared" si="775"/>
        <v/>
      </c>
    </row>
    <row r="1952" spans="40:40" x14ac:dyDescent="0.25">
      <c r="AN1952" s="106" t="str">
        <f t="shared" si="775"/>
        <v/>
      </c>
    </row>
    <row r="1953" spans="40:40" x14ac:dyDescent="0.25">
      <c r="AN1953" s="106" t="str">
        <f t="shared" si="775"/>
        <v/>
      </c>
    </row>
    <row r="1954" spans="40:40" x14ac:dyDescent="0.25">
      <c r="AN1954" s="106" t="str">
        <f t="shared" si="775"/>
        <v/>
      </c>
    </row>
    <row r="1955" spans="40:40" x14ac:dyDescent="0.25">
      <c r="AN1955" s="106" t="str">
        <f t="shared" si="775"/>
        <v/>
      </c>
    </row>
    <row r="1956" spans="40:40" x14ac:dyDescent="0.25">
      <c r="AN1956" s="106" t="str">
        <f t="shared" si="775"/>
        <v/>
      </c>
    </row>
    <row r="1957" spans="40:40" x14ac:dyDescent="0.25">
      <c r="AN1957" s="106" t="str">
        <f t="shared" si="775"/>
        <v/>
      </c>
    </row>
    <row r="1958" spans="40:40" x14ac:dyDescent="0.25">
      <c r="AN1958" s="106" t="str">
        <f t="shared" si="775"/>
        <v/>
      </c>
    </row>
    <row r="1959" spans="40:40" x14ac:dyDescent="0.25">
      <c r="AN1959" s="106" t="str">
        <f t="shared" si="775"/>
        <v/>
      </c>
    </row>
    <row r="1960" spans="40:40" x14ac:dyDescent="0.25">
      <c r="AN1960" s="106" t="str">
        <f t="shared" si="775"/>
        <v/>
      </c>
    </row>
    <row r="1961" spans="40:40" x14ac:dyDescent="0.25">
      <c r="AN1961" s="106" t="str">
        <f t="shared" si="775"/>
        <v/>
      </c>
    </row>
    <row r="1962" spans="40:40" x14ac:dyDescent="0.25">
      <c r="AN1962" s="106" t="str">
        <f t="shared" si="775"/>
        <v/>
      </c>
    </row>
    <row r="1963" spans="40:40" x14ac:dyDescent="0.25">
      <c r="AN1963" s="106" t="str">
        <f t="shared" si="775"/>
        <v/>
      </c>
    </row>
    <row r="1964" spans="40:40" x14ac:dyDescent="0.25">
      <c r="AN1964" s="106" t="str">
        <f t="shared" si="775"/>
        <v/>
      </c>
    </row>
    <row r="1965" spans="40:40" x14ac:dyDescent="0.25">
      <c r="AN1965" s="106" t="str">
        <f t="shared" si="775"/>
        <v/>
      </c>
    </row>
    <row r="1966" spans="40:40" x14ac:dyDescent="0.25">
      <c r="AN1966" s="106" t="str">
        <f t="shared" si="775"/>
        <v/>
      </c>
    </row>
    <row r="1967" spans="40:40" x14ac:dyDescent="0.25">
      <c r="AN1967" s="106" t="str">
        <f t="shared" si="775"/>
        <v/>
      </c>
    </row>
    <row r="1968" spans="40:40" x14ac:dyDescent="0.25">
      <c r="AN1968" s="106" t="str">
        <f t="shared" si="775"/>
        <v/>
      </c>
    </row>
    <row r="1969" spans="40:40" x14ac:dyDescent="0.25">
      <c r="AN1969" s="106" t="str">
        <f t="shared" si="775"/>
        <v/>
      </c>
    </row>
    <row r="1970" spans="40:40" x14ac:dyDescent="0.25">
      <c r="AN1970" s="106" t="str">
        <f t="shared" si="775"/>
        <v/>
      </c>
    </row>
    <row r="1971" spans="40:40" x14ac:dyDescent="0.25">
      <c r="AN1971" s="106" t="str">
        <f t="shared" si="775"/>
        <v/>
      </c>
    </row>
    <row r="1972" spans="40:40" x14ac:dyDescent="0.25">
      <c r="AN1972" s="106" t="str">
        <f t="shared" si="775"/>
        <v/>
      </c>
    </row>
    <row r="1973" spans="40:40" x14ac:dyDescent="0.25">
      <c r="AN1973" s="106" t="str">
        <f t="shared" si="775"/>
        <v/>
      </c>
    </row>
    <row r="1974" spans="40:40" x14ac:dyDescent="0.25">
      <c r="AN1974" s="106" t="str">
        <f t="shared" si="775"/>
        <v/>
      </c>
    </row>
    <row r="1975" spans="40:40" x14ac:dyDescent="0.25">
      <c r="AN1975" s="106" t="str">
        <f t="shared" si="775"/>
        <v/>
      </c>
    </row>
    <row r="1976" spans="40:40" x14ac:dyDescent="0.25">
      <c r="AN1976" s="106" t="str">
        <f t="shared" si="775"/>
        <v/>
      </c>
    </row>
    <row r="1977" spans="40:40" x14ac:dyDescent="0.25">
      <c r="AN1977" s="106" t="str">
        <f t="shared" si="775"/>
        <v/>
      </c>
    </row>
    <row r="1978" spans="40:40" x14ac:dyDescent="0.25">
      <c r="AN1978" s="106" t="str">
        <f t="shared" si="775"/>
        <v/>
      </c>
    </row>
    <row r="1979" spans="40:40" x14ac:dyDescent="0.25">
      <c r="AN1979" s="106" t="str">
        <f t="shared" si="775"/>
        <v/>
      </c>
    </row>
    <row r="1980" spans="40:40" x14ac:dyDescent="0.25">
      <c r="AN1980" s="106" t="str">
        <f t="shared" si="775"/>
        <v/>
      </c>
    </row>
    <row r="1981" spans="40:40" x14ac:dyDescent="0.25">
      <c r="AN1981" s="106" t="str">
        <f t="shared" si="775"/>
        <v/>
      </c>
    </row>
    <row r="1982" spans="40:40" x14ac:dyDescent="0.25">
      <c r="AN1982" s="106" t="str">
        <f t="shared" si="775"/>
        <v/>
      </c>
    </row>
    <row r="1983" spans="40:40" x14ac:dyDescent="0.25">
      <c r="AN1983" s="106" t="str">
        <f t="shared" si="775"/>
        <v/>
      </c>
    </row>
    <row r="1984" spans="40:40" x14ac:dyDescent="0.25">
      <c r="AN1984" s="106" t="str">
        <f t="shared" si="775"/>
        <v/>
      </c>
    </row>
    <row r="1985" spans="40:40" x14ac:dyDescent="0.25">
      <c r="AN1985" s="106" t="str">
        <f t="shared" si="775"/>
        <v/>
      </c>
    </row>
    <row r="1986" spans="40:40" x14ac:dyDescent="0.25">
      <c r="AN1986" s="106" t="str">
        <f t="shared" si="775"/>
        <v/>
      </c>
    </row>
    <row r="1987" spans="40:40" x14ac:dyDescent="0.25">
      <c r="AN1987" s="106" t="str">
        <f t="shared" si="775"/>
        <v/>
      </c>
    </row>
    <row r="1988" spans="40:40" x14ac:dyDescent="0.25">
      <c r="AN1988" s="106" t="str">
        <f t="shared" si="775"/>
        <v/>
      </c>
    </row>
    <row r="1989" spans="40:40" x14ac:dyDescent="0.25">
      <c r="AN1989" s="106" t="str">
        <f t="shared" si="775"/>
        <v/>
      </c>
    </row>
    <row r="1990" spans="40:40" x14ac:dyDescent="0.25">
      <c r="AN1990" s="106" t="str">
        <f t="shared" si="775"/>
        <v/>
      </c>
    </row>
    <row r="1991" spans="40:40" x14ac:dyDescent="0.25">
      <c r="AN1991" s="106" t="str">
        <f t="shared" si="775"/>
        <v/>
      </c>
    </row>
    <row r="1992" spans="40:40" x14ac:dyDescent="0.25">
      <c r="AN1992" s="106" t="str">
        <f t="shared" si="775"/>
        <v/>
      </c>
    </row>
    <row r="1993" spans="40:40" x14ac:dyDescent="0.25">
      <c r="AN1993" s="106" t="str">
        <f t="shared" si="775"/>
        <v/>
      </c>
    </row>
    <row r="1994" spans="40:40" x14ac:dyDescent="0.25">
      <c r="AN1994" s="106" t="str">
        <f t="shared" si="775"/>
        <v/>
      </c>
    </row>
    <row r="1995" spans="40:40" x14ac:dyDescent="0.25">
      <c r="AN1995" s="106" t="str">
        <f t="shared" si="775"/>
        <v/>
      </c>
    </row>
    <row r="1996" spans="40:40" x14ac:dyDescent="0.25">
      <c r="AN1996" s="106" t="str">
        <f t="shared" si="775"/>
        <v/>
      </c>
    </row>
    <row r="1997" spans="40:40" x14ac:dyDescent="0.25">
      <c r="AN1997" s="106" t="str">
        <f t="shared" si="775"/>
        <v/>
      </c>
    </row>
    <row r="1998" spans="40:40" x14ac:dyDescent="0.25">
      <c r="AN1998" s="106" t="str">
        <f t="shared" si="775"/>
        <v/>
      </c>
    </row>
    <row r="1999" spans="40:40" x14ac:dyDescent="0.25">
      <c r="AN1999" s="106" t="str">
        <f t="shared" si="775"/>
        <v/>
      </c>
    </row>
    <row r="2000" spans="40:40" x14ac:dyDescent="0.25">
      <c r="AN2000" s="106" t="str">
        <f t="shared" si="775"/>
        <v/>
      </c>
    </row>
    <row r="2001" spans="40:40" x14ac:dyDescent="0.25">
      <c r="AN2001" s="106" t="str">
        <f t="shared" si="775"/>
        <v/>
      </c>
    </row>
    <row r="2002" spans="40:40" x14ac:dyDescent="0.25">
      <c r="AN2002" s="106" t="str">
        <f t="shared" si="775"/>
        <v/>
      </c>
    </row>
    <row r="2003" spans="40:40" x14ac:dyDescent="0.25">
      <c r="AN2003" s="106" t="str">
        <f t="shared" ref="AN2003:AN2066" si="776">IF(AND(AT2003=0,AT2002&gt;0),DATE(B2003,C2003-1,1),"")</f>
        <v/>
      </c>
    </row>
    <row r="2004" spans="40:40" x14ac:dyDescent="0.25">
      <c r="AN2004" s="106" t="str">
        <f t="shared" si="776"/>
        <v/>
      </c>
    </row>
    <row r="2005" spans="40:40" x14ac:dyDescent="0.25">
      <c r="AN2005" s="106" t="str">
        <f t="shared" si="776"/>
        <v/>
      </c>
    </row>
    <row r="2006" spans="40:40" x14ac:dyDescent="0.25">
      <c r="AN2006" s="106" t="str">
        <f t="shared" si="776"/>
        <v/>
      </c>
    </row>
    <row r="2007" spans="40:40" x14ac:dyDescent="0.25">
      <c r="AN2007" s="106" t="str">
        <f t="shared" si="776"/>
        <v/>
      </c>
    </row>
    <row r="2008" spans="40:40" x14ac:dyDescent="0.25">
      <c r="AN2008" s="106" t="str">
        <f t="shared" si="776"/>
        <v/>
      </c>
    </row>
    <row r="2009" spans="40:40" x14ac:dyDescent="0.25">
      <c r="AN2009" s="106" t="str">
        <f t="shared" si="776"/>
        <v/>
      </c>
    </row>
    <row r="2010" spans="40:40" x14ac:dyDescent="0.25">
      <c r="AN2010" s="106" t="str">
        <f t="shared" si="776"/>
        <v/>
      </c>
    </row>
    <row r="2011" spans="40:40" x14ac:dyDescent="0.25">
      <c r="AN2011" s="106" t="str">
        <f t="shared" si="776"/>
        <v/>
      </c>
    </row>
    <row r="2012" spans="40:40" x14ac:dyDescent="0.25">
      <c r="AN2012" s="106" t="str">
        <f t="shared" si="776"/>
        <v/>
      </c>
    </row>
    <row r="2013" spans="40:40" x14ac:dyDescent="0.25">
      <c r="AN2013" s="106" t="str">
        <f t="shared" si="776"/>
        <v/>
      </c>
    </row>
    <row r="2014" spans="40:40" x14ac:dyDescent="0.25">
      <c r="AN2014" s="106" t="str">
        <f t="shared" si="776"/>
        <v/>
      </c>
    </row>
    <row r="2015" spans="40:40" x14ac:dyDescent="0.25">
      <c r="AN2015" s="106" t="str">
        <f t="shared" si="776"/>
        <v/>
      </c>
    </row>
    <row r="2016" spans="40:40" x14ac:dyDescent="0.25">
      <c r="AN2016" s="106" t="str">
        <f t="shared" si="776"/>
        <v/>
      </c>
    </row>
    <row r="2017" spans="40:40" x14ac:dyDescent="0.25">
      <c r="AN2017" s="106" t="str">
        <f t="shared" si="776"/>
        <v/>
      </c>
    </row>
    <row r="2018" spans="40:40" x14ac:dyDescent="0.25">
      <c r="AN2018" s="106" t="str">
        <f t="shared" si="776"/>
        <v/>
      </c>
    </row>
    <row r="2019" spans="40:40" x14ac:dyDescent="0.25">
      <c r="AN2019" s="106" t="str">
        <f t="shared" si="776"/>
        <v/>
      </c>
    </row>
    <row r="2020" spans="40:40" x14ac:dyDescent="0.25">
      <c r="AN2020" s="106" t="str">
        <f t="shared" si="776"/>
        <v/>
      </c>
    </row>
    <row r="2021" spans="40:40" x14ac:dyDescent="0.25">
      <c r="AN2021" s="106" t="str">
        <f t="shared" si="776"/>
        <v/>
      </c>
    </row>
    <row r="2022" spans="40:40" x14ac:dyDescent="0.25">
      <c r="AN2022" s="106" t="str">
        <f t="shared" si="776"/>
        <v/>
      </c>
    </row>
    <row r="2023" spans="40:40" x14ac:dyDescent="0.25">
      <c r="AN2023" s="106" t="str">
        <f t="shared" si="776"/>
        <v/>
      </c>
    </row>
    <row r="2024" spans="40:40" x14ac:dyDescent="0.25">
      <c r="AN2024" s="106" t="str">
        <f t="shared" si="776"/>
        <v/>
      </c>
    </row>
    <row r="2025" spans="40:40" x14ac:dyDescent="0.25">
      <c r="AN2025" s="106" t="str">
        <f t="shared" si="776"/>
        <v/>
      </c>
    </row>
    <row r="2026" spans="40:40" x14ac:dyDescent="0.25">
      <c r="AN2026" s="106" t="str">
        <f t="shared" si="776"/>
        <v/>
      </c>
    </row>
    <row r="2027" spans="40:40" x14ac:dyDescent="0.25">
      <c r="AN2027" s="106" t="str">
        <f t="shared" si="776"/>
        <v/>
      </c>
    </row>
    <row r="2028" spans="40:40" x14ac:dyDescent="0.25">
      <c r="AN2028" s="106" t="str">
        <f t="shared" si="776"/>
        <v/>
      </c>
    </row>
    <row r="2029" spans="40:40" x14ac:dyDescent="0.25">
      <c r="AN2029" s="106" t="str">
        <f t="shared" si="776"/>
        <v/>
      </c>
    </row>
    <row r="2030" spans="40:40" x14ac:dyDescent="0.25">
      <c r="AN2030" s="106" t="str">
        <f t="shared" si="776"/>
        <v/>
      </c>
    </row>
    <row r="2031" spans="40:40" x14ac:dyDescent="0.25">
      <c r="AN2031" s="106" t="str">
        <f t="shared" si="776"/>
        <v/>
      </c>
    </row>
    <row r="2032" spans="40:40" x14ac:dyDescent="0.25">
      <c r="AN2032" s="106" t="str">
        <f t="shared" si="776"/>
        <v/>
      </c>
    </row>
    <row r="2033" spans="40:40" x14ac:dyDescent="0.25">
      <c r="AN2033" s="106" t="str">
        <f t="shared" si="776"/>
        <v/>
      </c>
    </row>
    <row r="2034" spans="40:40" x14ac:dyDescent="0.25">
      <c r="AN2034" s="106" t="str">
        <f t="shared" si="776"/>
        <v/>
      </c>
    </row>
    <row r="2035" spans="40:40" x14ac:dyDescent="0.25">
      <c r="AN2035" s="106" t="str">
        <f t="shared" si="776"/>
        <v/>
      </c>
    </row>
    <row r="2036" spans="40:40" x14ac:dyDescent="0.25">
      <c r="AN2036" s="106" t="str">
        <f t="shared" si="776"/>
        <v/>
      </c>
    </row>
    <row r="2037" spans="40:40" x14ac:dyDescent="0.25">
      <c r="AN2037" s="106" t="str">
        <f t="shared" si="776"/>
        <v/>
      </c>
    </row>
    <row r="2038" spans="40:40" x14ac:dyDescent="0.25">
      <c r="AN2038" s="106" t="str">
        <f t="shared" si="776"/>
        <v/>
      </c>
    </row>
    <row r="2039" spans="40:40" x14ac:dyDescent="0.25">
      <c r="AN2039" s="106" t="str">
        <f t="shared" si="776"/>
        <v/>
      </c>
    </row>
    <row r="2040" spans="40:40" x14ac:dyDescent="0.25">
      <c r="AN2040" s="106" t="str">
        <f t="shared" si="776"/>
        <v/>
      </c>
    </row>
    <row r="2041" spans="40:40" x14ac:dyDescent="0.25">
      <c r="AN2041" s="106" t="str">
        <f t="shared" si="776"/>
        <v/>
      </c>
    </row>
    <row r="2042" spans="40:40" x14ac:dyDescent="0.25">
      <c r="AN2042" s="106" t="str">
        <f t="shared" si="776"/>
        <v/>
      </c>
    </row>
    <row r="2043" spans="40:40" x14ac:dyDescent="0.25">
      <c r="AN2043" s="106" t="str">
        <f t="shared" si="776"/>
        <v/>
      </c>
    </row>
    <row r="2044" spans="40:40" x14ac:dyDescent="0.25">
      <c r="AN2044" s="106" t="str">
        <f t="shared" si="776"/>
        <v/>
      </c>
    </row>
    <row r="2045" spans="40:40" x14ac:dyDescent="0.25">
      <c r="AN2045" s="106" t="str">
        <f t="shared" si="776"/>
        <v/>
      </c>
    </row>
    <row r="2046" spans="40:40" x14ac:dyDescent="0.25">
      <c r="AN2046" s="106" t="str">
        <f t="shared" si="776"/>
        <v/>
      </c>
    </row>
    <row r="2047" spans="40:40" x14ac:dyDescent="0.25">
      <c r="AN2047" s="106" t="str">
        <f t="shared" si="776"/>
        <v/>
      </c>
    </row>
    <row r="2048" spans="40:40" x14ac:dyDescent="0.25">
      <c r="AN2048" s="106" t="str">
        <f t="shared" si="776"/>
        <v/>
      </c>
    </row>
    <row r="2049" spans="40:40" x14ac:dyDescent="0.25">
      <c r="AN2049" s="106" t="str">
        <f t="shared" si="776"/>
        <v/>
      </c>
    </row>
    <row r="2050" spans="40:40" x14ac:dyDescent="0.25">
      <c r="AN2050" s="106" t="str">
        <f t="shared" si="776"/>
        <v/>
      </c>
    </row>
    <row r="2051" spans="40:40" x14ac:dyDescent="0.25">
      <c r="AN2051" s="106" t="str">
        <f t="shared" si="776"/>
        <v/>
      </c>
    </row>
    <row r="2052" spans="40:40" x14ac:dyDescent="0.25">
      <c r="AN2052" s="106" t="str">
        <f t="shared" si="776"/>
        <v/>
      </c>
    </row>
    <row r="2053" spans="40:40" x14ac:dyDescent="0.25">
      <c r="AN2053" s="106" t="str">
        <f t="shared" si="776"/>
        <v/>
      </c>
    </row>
    <row r="2054" spans="40:40" x14ac:dyDescent="0.25">
      <c r="AN2054" s="106" t="str">
        <f t="shared" si="776"/>
        <v/>
      </c>
    </row>
    <row r="2055" spans="40:40" x14ac:dyDescent="0.25">
      <c r="AN2055" s="106" t="str">
        <f t="shared" si="776"/>
        <v/>
      </c>
    </row>
    <row r="2056" spans="40:40" x14ac:dyDescent="0.25">
      <c r="AN2056" s="106" t="str">
        <f t="shared" si="776"/>
        <v/>
      </c>
    </row>
    <row r="2057" spans="40:40" x14ac:dyDescent="0.25">
      <c r="AN2057" s="106" t="str">
        <f t="shared" si="776"/>
        <v/>
      </c>
    </row>
    <row r="2058" spans="40:40" x14ac:dyDescent="0.25">
      <c r="AN2058" s="106" t="str">
        <f t="shared" si="776"/>
        <v/>
      </c>
    </row>
    <row r="2059" spans="40:40" x14ac:dyDescent="0.25">
      <c r="AN2059" s="106" t="str">
        <f t="shared" si="776"/>
        <v/>
      </c>
    </row>
    <row r="2060" spans="40:40" x14ac:dyDescent="0.25">
      <c r="AN2060" s="106" t="str">
        <f t="shared" si="776"/>
        <v/>
      </c>
    </row>
    <row r="2061" spans="40:40" x14ac:dyDescent="0.25">
      <c r="AN2061" s="106" t="str">
        <f t="shared" si="776"/>
        <v/>
      </c>
    </row>
    <row r="2062" spans="40:40" x14ac:dyDescent="0.25">
      <c r="AN2062" s="106" t="str">
        <f t="shared" si="776"/>
        <v/>
      </c>
    </row>
    <row r="2063" spans="40:40" x14ac:dyDescent="0.25">
      <c r="AN2063" s="106" t="str">
        <f t="shared" si="776"/>
        <v/>
      </c>
    </row>
    <row r="2064" spans="40:40" x14ac:dyDescent="0.25">
      <c r="AN2064" s="106" t="str">
        <f t="shared" si="776"/>
        <v/>
      </c>
    </row>
    <row r="2065" spans="40:40" x14ac:dyDescent="0.25">
      <c r="AN2065" s="106" t="str">
        <f t="shared" si="776"/>
        <v/>
      </c>
    </row>
    <row r="2066" spans="40:40" x14ac:dyDescent="0.25">
      <c r="AN2066" s="106" t="str">
        <f t="shared" si="776"/>
        <v/>
      </c>
    </row>
    <row r="2067" spans="40:40" x14ac:dyDescent="0.25">
      <c r="AN2067" s="106" t="str">
        <f t="shared" ref="AN2067:AN2130" si="777">IF(AND(AT2067=0,AT2066&gt;0),DATE(B2067,C2067-1,1),"")</f>
        <v/>
      </c>
    </row>
    <row r="2068" spans="40:40" x14ac:dyDescent="0.25">
      <c r="AN2068" s="106" t="str">
        <f t="shared" si="777"/>
        <v/>
      </c>
    </row>
    <row r="2069" spans="40:40" x14ac:dyDescent="0.25">
      <c r="AN2069" s="106" t="str">
        <f t="shared" si="777"/>
        <v/>
      </c>
    </row>
    <row r="2070" spans="40:40" x14ac:dyDescent="0.25">
      <c r="AN2070" s="106" t="str">
        <f t="shared" si="777"/>
        <v/>
      </c>
    </row>
    <row r="2071" spans="40:40" x14ac:dyDescent="0.25">
      <c r="AN2071" s="106" t="str">
        <f t="shared" si="777"/>
        <v/>
      </c>
    </row>
    <row r="2072" spans="40:40" x14ac:dyDescent="0.25">
      <c r="AN2072" s="106" t="str">
        <f t="shared" si="777"/>
        <v/>
      </c>
    </row>
    <row r="2073" spans="40:40" x14ac:dyDescent="0.25">
      <c r="AN2073" s="106" t="str">
        <f t="shared" si="777"/>
        <v/>
      </c>
    </row>
    <row r="2074" spans="40:40" x14ac:dyDescent="0.25">
      <c r="AN2074" s="106" t="str">
        <f t="shared" si="777"/>
        <v/>
      </c>
    </row>
    <row r="2075" spans="40:40" x14ac:dyDescent="0.25">
      <c r="AN2075" s="106" t="str">
        <f t="shared" si="777"/>
        <v/>
      </c>
    </row>
    <row r="2076" spans="40:40" x14ac:dyDescent="0.25">
      <c r="AN2076" s="106" t="str">
        <f t="shared" si="777"/>
        <v/>
      </c>
    </row>
    <row r="2077" spans="40:40" x14ac:dyDescent="0.25">
      <c r="AN2077" s="106" t="str">
        <f t="shared" si="777"/>
        <v/>
      </c>
    </row>
    <row r="2078" spans="40:40" x14ac:dyDescent="0.25">
      <c r="AN2078" s="106" t="str">
        <f t="shared" si="777"/>
        <v/>
      </c>
    </row>
    <row r="2079" spans="40:40" x14ac:dyDescent="0.25">
      <c r="AN2079" s="106" t="str">
        <f t="shared" si="777"/>
        <v/>
      </c>
    </row>
    <row r="2080" spans="40:40" x14ac:dyDescent="0.25">
      <c r="AN2080" s="106" t="str">
        <f t="shared" si="777"/>
        <v/>
      </c>
    </row>
    <row r="2081" spans="40:40" x14ac:dyDescent="0.25">
      <c r="AN2081" s="106" t="str">
        <f t="shared" si="777"/>
        <v/>
      </c>
    </row>
    <row r="2082" spans="40:40" x14ac:dyDescent="0.25">
      <c r="AN2082" s="106" t="str">
        <f t="shared" si="777"/>
        <v/>
      </c>
    </row>
    <row r="2083" spans="40:40" x14ac:dyDescent="0.25">
      <c r="AN2083" s="106" t="str">
        <f t="shared" si="777"/>
        <v/>
      </c>
    </row>
    <row r="2084" spans="40:40" x14ac:dyDescent="0.25">
      <c r="AN2084" s="106" t="str">
        <f t="shared" si="777"/>
        <v/>
      </c>
    </row>
    <row r="2085" spans="40:40" x14ac:dyDescent="0.25">
      <c r="AN2085" s="106" t="str">
        <f t="shared" si="777"/>
        <v/>
      </c>
    </row>
    <row r="2086" spans="40:40" x14ac:dyDescent="0.25">
      <c r="AN2086" s="106" t="str">
        <f t="shared" si="777"/>
        <v/>
      </c>
    </row>
    <row r="2087" spans="40:40" x14ac:dyDescent="0.25">
      <c r="AN2087" s="106" t="str">
        <f t="shared" si="777"/>
        <v/>
      </c>
    </row>
    <row r="2088" spans="40:40" x14ac:dyDescent="0.25">
      <c r="AN2088" s="106" t="str">
        <f t="shared" si="777"/>
        <v/>
      </c>
    </row>
    <row r="2089" spans="40:40" x14ac:dyDescent="0.25">
      <c r="AN2089" s="106" t="str">
        <f t="shared" si="777"/>
        <v/>
      </c>
    </row>
    <row r="2090" spans="40:40" x14ac:dyDescent="0.25">
      <c r="AN2090" s="106" t="str">
        <f t="shared" si="777"/>
        <v/>
      </c>
    </row>
    <row r="2091" spans="40:40" x14ac:dyDescent="0.25">
      <c r="AN2091" s="106" t="str">
        <f t="shared" si="777"/>
        <v/>
      </c>
    </row>
    <row r="2092" spans="40:40" x14ac:dyDescent="0.25">
      <c r="AN2092" s="106" t="str">
        <f t="shared" si="777"/>
        <v/>
      </c>
    </row>
    <row r="2093" spans="40:40" x14ac:dyDescent="0.25">
      <c r="AN2093" s="106" t="str">
        <f t="shared" si="777"/>
        <v/>
      </c>
    </row>
    <row r="2094" spans="40:40" x14ac:dyDescent="0.25">
      <c r="AN2094" s="106" t="str">
        <f t="shared" si="777"/>
        <v/>
      </c>
    </row>
    <row r="2095" spans="40:40" x14ac:dyDescent="0.25">
      <c r="AN2095" s="106" t="str">
        <f t="shared" si="777"/>
        <v/>
      </c>
    </row>
    <row r="2096" spans="40:40" x14ac:dyDescent="0.25">
      <c r="AN2096" s="106" t="str">
        <f t="shared" si="777"/>
        <v/>
      </c>
    </row>
    <row r="2097" spans="40:40" x14ac:dyDescent="0.25">
      <c r="AN2097" s="106" t="str">
        <f t="shared" si="777"/>
        <v/>
      </c>
    </row>
    <row r="2098" spans="40:40" x14ac:dyDescent="0.25">
      <c r="AN2098" s="106" t="str">
        <f t="shared" si="777"/>
        <v/>
      </c>
    </row>
    <row r="2099" spans="40:40" x14ac:dyDescent="0.25">
      <c r="AN2099" s="106" t="str">
        <f t="shared" si="777"/>
        <v/>
      </c>
    </row>
    <row r="2100" spans="40:40" x14ac:dyDescent="0.25">
      <c r="AN2100" s="106" t="str">
        <f t="shared" si="777"/>
        <v/>
      </c>
    </row>
    <row r="2101" spans="40:40" x14ac:dyDescent="0.25">
      <c r="AN2101" s="106" t="str">
        <f t="shared" si="777"/>
        <v/>
      </c>
    </row>
    <row r="2102" spans="40:40" x14ac:dyDescent="0.25">
      <c r="AN2102" s="106" t="str">
        <f t="shared" si="777"/>
        <v/>
      </c>
    </row>
    <row r="2103" spans="40:40" x14ac:dyDescent="0.25">
      <c r="AN2103" s="106" t="str">
        <f t="shared" si="777"/>
        <v/>
      </c>
    </row>
    <row r="2104" spans="40:40" x14ac:dyDescent="0.25">
      <c r="AN2104" s="106" t="str">
        <f t="shared" si="777"/>
        <v/>
      </c>
    </row>
    <row r="2105" spans="40:40" x14ac:dyDescent="0.25">
      <c r="AN2105" s="106" t="str">
        <f t="shared" si="777"/>
        <v/>
      </c>
    </row>
    <row r="2106" spans="40:40" x14ac:dyDescent="0.25">
      <c r="AN2106" s="106" t="str">
        <f t="shared" si="777"/>
        <v/>
      </c>
    </row>
    <row r="2107" spans="40:40" x14ac:dyDescent="0.25">
      <c r="AN2107" s="106" t="str">
        <f t="shared" si="777"/>
        <v/>
      </c>
    </row>
    <row r="2108" spans="40:40" x14ac:dyDescent="0.25">
      <c r="AN2108" s="106" t="str">
        <f t="shared" si="777"/>
        <v/>
      </c>
    </row>
    <row r="2109" spans="40:40" x14ac:dyDescent="0.25">
      <c r="AN2109" s="106" t="str">
        <f t="shared" si="777"/>
        <v/>
      </c>
    </row>
    <row r="2110" spans="40:40" x14ac:dyDescent="0.25">
      <c r="AN2110" s="106" t="str">
        <f t="shared" si="777"/>
        <v/>
      </c>
    </row>
    <row r="2111" spans="40:40" x14ac:dyDescent="0.25">
      <c r="AN2111" s="106" t="str">
        <f t="shared" si="777"/>
        <v/>
      </c>
    </row>
    <row r="2112" spans="40:40" x14ac:dyDescent="0.25">
      <c r="AN2112" s="106" t="str">
        <f t="shared" si="777"/>
        <v/>
      </c>
    </row>
    <row r="2113" spans="40:40" x14ac:dyDescent="0.25">
      <c r="AN2113" s="106" t="str">
        <f t="shared" si="777"/>
        <v/>
      </c>
    </row>
    <row r="2114" spans="40:40" x14ac:dyDescent="0.25">
      <c r="AN2114" s="106" t="str">
        <f t="shared" si="777"/>
        <v/>
      </c>
    </row>
    <row r="2115" spans="40:40" x14ac:dyDescent="0.25">
      <c r="AN2115" s="106" t="str">
        <f t="shared" si="777"/>
        <v/>
      </c>
    </row>
    <row r="2116" spans="40:40" x14ac:dyDescent="0.25">
      <c r="AN2116" s="106" t="str">
        <f t="shared" si="777"/>
        <v/>
      </c>
    </row>
    <row r="2117" spans="40:40" x14ac:dyDescent="0.25">
      <c r="AN2117" s="106" t="str">
        <f t="shared" si="777"/>
        <v/>
      </c>
    </row>
    <row r="2118" spans="40:40" x14ac:dyDescent="0.25">
      <c r="AN2118" s="106" t="str">
        <f t="shared" si="777"/>
        <v/>
      </c>
    </row>
    <row r="2119" spans="40:40" x14ac:dyDescent="0.25">
      <c r="AN2119" s="106" t="str">
        <f t="shared" si="777"/>
        <v/>
      </c>
    </row>
    <row r="2120" spans="40:40" x14ac:dyDescent="0.25">
      <c r="AN2120" s="106" t="str">
        <f t="shared" si="777"/>
        <v/>
      </c>
    </row>
    <row r="2121" spans="40:40" x14ac:dyDescent="0.25">
      <c r="AN2121" s="106" t="str">
        <f t="shared" si="777"/>
        <v/>
      </c>
    </row>
    <row r="2122" spans="40:40" x14ac:dyDescent="0.25">
      <c r="AN2122" s="106" t="str">
        <f t="shared" si="777"/>
        <v/>
      </c>
    </row>
    <row r="2123" spans="40:40" x14ac:dyDescent="0.25">
      <c r="AN2123" s="106" t="str">
        <f t="shared" si="777"/>
        <v/>
      </c>
    </row>
    <row r="2124" spans="40:40" x14ac:dyDescent="0.25">
      <c r="AN2124" s="106" t="str">
        <f t="shared" si="777"/>
        <v/>
      </c>
    </row>
    <row r="2125" spans="40:40" x14ac:dyDescent="0.25">
      <c r="AN2125" s="106" t="str">
        <f t="shared" si="777"/>
        <v/>
      </c>
    </row>
    <row r="2126" spans="40:40" x14ac:dyDescent="0.25">
      <c r="AN2126" s="106" t="str">
        <f t="shared" si="777"/>
        <v/>
      </c>
    </row>
    <row r="2127" spans="40:40" x14ac:dyDescent="0.25">
      <c r="AN2127" s="106" t="str">
        <f t="shared" si="777"/>
        <v/>
      </c>
    </row>
    <row r="2128" spans="40:40" x14ac:dyDescent="0.25">
      <c r="AN2128" s="106" t="str">
        <f t="shared" si="777"/>
        <v/>
      </c>
    </row>
    <row r="2129" spans="40:40" x14ac:dyDescent="0.25">
      <c r="AN2129" s="106" t="str">
        <f t="shared" si="777"/>
        <v/>
      </c>
    </row>
    <row r="2130" spans="40:40" x14ac:dyDescent="0.25">
      <c r="AN2130" s="106" t="str">
        <f t="shared" si="777"/>
        <v/>
      </c>
    </row>
    <row r="2131" spans="40:40" x14ac:dyDescent="0.25">
      <c r="AN2131" s="106" t="str">
        <f t="shared" ref="AN2131:AN2194" si="778">IF(AND(AT2131=0,AT2130&gt;0),DATE(B2131,C2131-1,1),"")</f>
        <v/>
      </c>
    </row>
    <row r="2132" spans="40:40" x14ac:dyDescent="0.25">
      <c r="AN2132" s="106" t="str">
        <f t="shared" si="778"/>
        <v/>
      </c>
    </row>
    <row r="2133" spans="40:40" x14ac:dyDescent="0.25">
      <c r="AN2133" s="106" t="str">
        <f t="shared" si="778"/>
        <v/>
      </c>
    </row>
    <row r="2134" spans="40:40" x14ac:dyDescent="0.25">
      <c r="AN2134" s="106" t="str">
        <f t="shared" si="778"/>
        <v/>
      </c>
    </row>
    <row r="2135" spans="40:40" x14ac:dyDescent="0.25">
      <c r="AN2135" s="106" t="str">
        <f t="shared" si="778"/>
        <v/>
      </c>
    </row>
    <row r="2136" spans="40:40" x14ac:dyDescent="0.25">
      <c r="AN2136" s="106" t="str">
        <f t="shared" si="778"/>
        <v/>
      </c>
    </row>
    <row r="2137" spans="40:40" x14ac:dyDescent="0.25">
      <c r="AN2137" s="106" t="str">
        <f t="shared" si="778"/>
        <v/>
      </c>
    </row>
    <row r="2138" spans="40:40" x14ac:dyDescent="0.25">
      <c r="AN2138" s="106" t="str">
        <f t="shared" si="778"/>
        <v/>
      </c>
    </row>
    <row r="2139" spans="40:40" x14ac:dyDescent="0.25">
      <c r="AN2139" s="106" t="str">
        <f t="shared" si="778"/>
        <v/>
      </c>
    </row>
    <row r="2140" spans="40:40" x14ac:dyDescent="0.25">
      <c r="AN2140" s="106" t="str">
        <f t="shared" si="778"/>
        <v/>
      </c>
    </row>
    <row r="2141" spans="40:40" x14ac:dyDescent="0.25">
      <c r="AN2141" s="106" t="str">
        <f t="shared" si="778"/>
        <v/>
      </c>
    </row>
    <row r="2142" spans="40:40" x14ac:dyDescent="0.25">
      <c r="AN2142" s="106" t="str">
        <f t="shared" si="778"/>
        <v/>
      </c>
    </row>
    <row r="2143" spans="40:40" x14ac:dyDescent="0.25">
      <c r="AN2143" s="106" t="str">
        <f t="shared" si="778"/>
        <v/>
      </c>
    </row>
    <row r="2144" spans="40:40" x14ac:dyDescent="0.25">
      <c r="AN2144" s="106" t="str">
        <f t="shared" si="778"/>
        <v/>
      </c>
    </row>
    <row r="2145" spans="40:40" x14ac:dyDescent="0.25">
      <c r="AN2145" s="106" t="str">
        <f t="shared" si="778"/>
        <v/>
      </c>
    </row>
    <row r="2146" spans="40:40" x14ac:dyDescent="0.25">
      <c r="AN2146" s="106" t="str">
        <f t="shared" si="778"/>
        <v/>
      </c>
    </row>
    <row r="2147" spans="40:40" x14ac:dyDescent="0.25">
      <c r="AN2147" s="106" t="str">
        <f t="shared" si="778"/>
        <v/>
      </c>
    </row>
    <row r="2148" spans="40:40" x14ac:dyDescent="0.25">
      <c r="AN2148" s="106" t="str">
        <f t="shared" si="778"/>
        <v/>
      </c>
    </row>
    <row r="2149" spans="40:40" x14ac:dyDescent="0.25">
      <c r="AN2149" s="106" t="str">
        <f t="shared" si="778"/>
        <v/>
      </c>
    </row>
    <row r="2150" spans="40:40" x14ac:dyDescent="0.25">
      <c r="AN2150" s="106" t="str">
        <f t="shared" si="778"/>
        <v/>
      </c>
    </row>
    <row r="2151" spans="40:40" x14ac:dyDescent="0.25">
      <c r="AN2151" s="106" t="str">
        <f t="shared" si="778"/>
        <v/>
      </c>
    </row>
    <row r="2152" spans="40:40" x14ac:dyDescent="0.25">
      <c r="AN2152" s="106" t="str">
        <f t="shared" si="778"/>
        <v/>
      </c>
    </row>
    <row r="2153" spans="40:40" x14ac:dyDescent="0.25">
      <c r="AN2153" s="106" t="str">
        <f t="shared" si="778"/>
        <v/>
      </c>
    </row>
    <row r="2154" spans="40:40" x14ac:dyDescent="0.25">
      <c r="AN2154" s="106" t="str">
        <f t="shared" si="778"/>
        <v/>
      </c>
    </row>
    <row r="2155" spans="40:40" x14ac:dyDescent="0.25">
      <c r="AN2155" s="106" t="str">
        <f t="shared" si="778"/>
        <v/>
      </c>
    </row>
    <row r="2156" spans="40:40" x14ac:dyDescent="0.25">
      <c r="AN2156" s="106" t="str">
        <f t="shared" si="778"/>
        <v/>
      </c>
    </row>
    <row r="2157" spans="40:40" x14ac:dyDescent="0.25">
      <c r="AN2157" s="106" t="str">
        <f t="shared" si="778"/>
        <v/>
      </c>
    </row>
    <row r="2158" spans="40:40" x14ac:dyDescent="0.25">
      <c r="AN2158" s="106" t="str">
        <f t="shared" si="778"/>
        <v/>
      </c>
    </row>
    <row r="2159" spans="40:40" x14ac:dyDescent="0.25">
      <c r="AN2159" s="106" t="str">
        <f t="shared" si="778"/>
        <v/>
      </c>
    </row>
    <row r="2160" spans="40:40" x14ac:dyDescent="0.25">
      <c r="AN2160" s="106" t="str">
        <f t="shared" si="778"/>
        <v/>
      </c>
    </row>
    <row r="2161" spans="40:40" x14ac:dyDescent="0.25">
      <c r="AN2161" s="106" t="str">
        <f t="shared" si="778"/>
        <v/>
      </c>
    </row>
    <row r="2162" spans="40:40" x14ac:dyDescent="0.25">
      <c r="AN2162" s="106" t="str">
        <f t="shared" si="778"/>
        <v/>
      </c>
    </row>
    <row r="2163" spans="40:40" x14ac:dyDescent="0.25">
      <c r="AN2163" s="106" t="str">
        <f t="shared" si="778"/>
        <v/>
      </c>
    </row>
    <row r="2164" spans="40:40" x14ac:dyDescent="0.25">
      <c r="AN2164" s="106" t="str">
        <f t="shared" si="778"/>
        <v/>
      </c>
    </row>
    <row r="2165" spans="40:40" x14ac:dyDescent="0.25">
      <c r="AN2165" s="106" t="str">
        <f t="shared" si="778"/>
        <v/>
      </c>
    </row>
    <row r="2166" spans="40:40" x14ac:dyDescent="0.25">
      <c r="AN2166" s="106" t="str">
        <f t="shared" si="778"/>
        <v/>
      </c>
    </row>
    <row r="2167" spans="40:40" x14ac:dyDescent="0.25">
      <c r="AN2167" s="106" t="str">
        <f t="shared" si="778"/>
        <v/>
      </c>
    </row>
    <row r="2168" spans="40:40" x14ac:dyDescent="0.25">
      <c r="AN2168" s="106" t="str">
        <f t="shared" si="778"/>
        <v/>
      </c>
    </row>
    <row r="2169" spans="40:40" x14ac:dyDescent="0.25">
      <c r="AN2169" s="106" t="str">
        <f t="shared" si="778"/>
        <v/>
      </c>
    </row>
    <row r="2170" spans="40:40" x14ac:dyDescent="0.25">
      <c r="AN2170" s="106" t="str">
        <f t="shared" si="778"/>
        <v/>
      </c>
    </row>
    <row r="2171" spans="40:40" x14ac:dyDescent="0.25">
      <c r="AN2171" s="106" t="str">
        <f t="shared" si="778"/>
        <v/>
      </c>
    </row>
    <row r="2172" spans="40:40" x14ac:dyDescent="0.25">
      <c r="AN2172" s="106" t="str">
        <f t="shared" si="778"/>
        <v/>
      </c>
    </row>
    <row r="2173" spans="40:40" x14ac:dyDescent="0.25">
      <c r="AN2173" s="106" t="str">
        <f t="shared" si="778"/>
        <v/>
      </c>
    </row>
    <row r="2174" spans="40:40" x14ac:dyDescent="0.25">
      <c r="AN2174" s="106" t="str">
        <f t="shared" si="778"/>
        <v/>
      </c>
    </row>
    <row r="2175" spans="40:40" x14ac:dyDescent="0.25">
      <c r="AN2175" s="106" t="str">
        <f t="shared" si="778"/>
        <v/>
      </c>
    </row>
    <row r="2176" spans="40:40" x14ac:dyDescent="0.25">
      <c r="AN2176" s="106" t="str">
        <f t="shared" si="778"/>
        <v/>
      </c>
    </row>
    <row r="2177" spans="40:40" x14ac:dyDescent="0.25">
      <c r="AN2177" s="106" t="str">
        <f t="shared" si="778"/>
        <v/>
      </c>
    </row>
    <row r="2178" spans="40:40" x14ac:dyDescent="0.25">
      <c r="AN2178" s="106" t="str">
        <f t="shared" si="778"/>
        <v/>
      </c>
    </row>
    <row r="2179" spans="40:40" x14ac:dyDescent="0.25">
      <c r="AN2179" s="106" t="str">
        <f t="shared" si="778"/>
        <v/>
      </c>
    </row>
    <row r="2180" spans="40:40" x14ac:dyDescent="0.25">
      <c r="AN2180" s="106" t="str">
        <f t="shared" si="778"/>
        <v/>
      </c>
    </row>
    <row r="2181" spans="40:40" x14ac:dyDescent="0.25">
      <c r="AN2181" s="106" t="str">
        <f t="shared" si="778"/>
        <v/>
      </c>
    </row>
    <row r="2182" spans="40:40" x14ac:dyDescent="0.25">
      <c r="AN2182" s="106" t="str">
        <f t="shared" si="778"/>
        <v/>
      </c>
    </row>
    <row r="2183" spans="40:40" x14ac:dyDescent="0.25">
      <c r="AN2183" s="106" t="str">
        <f t="shared" si="778"/>
        <v/>
      </c>
    </row>
    <row r="2184" spans="40:40" x14ac:dyDescent="0.25">
      <c r="AN2184" s="106" t="str">
        <f t="shared" si="778"/>
        <v/>
      </c>
    </row>
    <row r="2185" spans="40:40" x14ac:dyDescent="0.25">
      <c r="AN2185" s="106" t="str">
        <f t="shared" si="778"/>
        <v/>
      </c>
    </row>
    <row r="2186" spans="40:40" x14ac:dyDescent="0.25">
      <c r="AN2186" s="106" t="str">
        <f t="shared" si="778"/>
        <v/>
      </c>
    </row>
    <row r="2187" spans="40:40" x14ac:dyDescent="0.25">
      <c r="AN2187" s="106" t="str">
        <f t="shared" si="778"/>
        <v/>
      </c>
    </row>
    <row r="2188" spans="40:40" x14ac:dyDescent="0.25">
      <c r="AN2188" s="106" t="str">
        <f t="shared" si="778"/>
        <v/>
      </c>
    </row>
    <row r="2189" spans="40:40" x14ac:dyDescent="0.25">
      <c r="AN2189" s="106" t="str">
        <f t="shared" si="778"/>
        <v/>
      </c>
    </row>
    <row r="2190" spans="40:40" x14ac:dyDescent="0.25">
      <c r="AN2190" s="106" t="str">
        <f t="shared" si="778"/>
        <v/>
      </c>
    </row>
    <row r="2191" spans="40:40" x14ac:dyDescent="0.25">
      <c r="AN2191" s="106" t="str">
        <f t="shared" si="778"/>
        <v/>
      </c>
    </row>
    <row r="2192" spans="40:40" x14ac:dyDescent="0.25">
      <c r="AN2192" s="106" t="str">
        <f t="shared" si="778"/>
        <v/>
      </c>
    </row>
    <row r="2193" spans="40:40" x14ac:dyDescent="0.25">
      <c r="AN2193" s="106" t="str">
        <f t="shared" si="778"/>
        <v/>
      </c>
    </row>
    <row r="2194" spans="40:40" x14ac:dyDescent="0.25">
      <c r="AN2194" s="106" t="str">
        <f t="shared" si="778"/>
        <v/>
      </c>
    </row>
    <row r="2195" spans="40:40" x14ac:dyDescent="0.25">
      <c r="AN2195" s="106" t="str">
        <f t="shared" ref="AN2195:AN2258" si="779">IF(AND(AT2195=0,AT2194&gt;0),DATE(B2195,C2195-1,1),"")</f>
        <v/>
      </c>
    </row>
    <row r="2196" spans="40:40" x14ac:dyDescent="0.25">
      <c r="AN2196" s="106" t="str">
        <f t="shared" si="779"/>
        <v/>
      </c>
    </row>
    <row r="2197" spans="40:40" x14ac:dyDescent="0.25">
      <c r="AN2197" s="106" t="str">
        <f t="shared" si="779"/>
        <v/>
      </c>
    </row>
    <row r="2198" spans="40:40" x14ac:dyDescent="0.25">
      <c r="AN2198" s="106" t="str">
        <f t="shared" si="779"/>
        <v/>
      </c>
    </row>
    <row r="2199" spans="40:40" x14ac:dyDescent="0.25">
      <c r="AN2199" s="106" t="str">
        <f t="shared" si="779"/>
        <v/>
      </c>
    </row>
    <row r="2200" spans="40:40" x14ac:dyDescent="0.25">
      <c r="AN2200" s="106" t="str">
        <f t="shared" si="779"/>
        <v/>
      </c>
    </row>
    <row r="2201" spans="40:40" x14ac:dyDescent="0.25">
      <c r="AN2201" s="106" t="str">
        <f t="shared" si="779"/>
        <v/>
      </c>
    </row>
    <row r="2202" spans="40:40" x14ac:dyDescent="0.25">
      <c r="AN2202" s="106" t="str">
        <f t="shared" si="779"/>
        <v/>
      </c>
    </row>
    <row r="2203" spans="40:40" x14ac:dyDescent="0.25">
      <c r="AN2203" s="106" t="str">
        <f t="shared" si="779"/>
        <v/>
      </c>
    </row>
    <row r="2204" spans="40:40" x14ac:dyDescent="0.25">
      <c r="AN2204" s="106" t="str">
        <f t="shared" si="779"/>
        <v/>
      </c>
    </row>
    <row r="2205" spans="40:40" x14ac:dyDescent="0.25">
      <c r="AN2205" s="106" t="str">
        <f t="shared" si="779"/>
        <v/>
      </c>
    </row>
    <row r="2206" spans="40:40" x14ac:dyDescent="0.25">
      <c r="AN2206" s="106" t="str">
        <f t="shared" si="779"/>
        <v/>
      </c>
    </row>
    <row r="2207" spans="40:40" x14ac:dyDescent="0.25">
      <c r="AN2207" s="106" t="str">
        <f t="shared" si="779"/>
        <v/>
      </c>
    </row>
    <row r="2208" spans="40:40" x14ac:dyDescent="0.25">
      <c r="AN2208" s="106" t="str">
        <f t="shared" si="779"/>
        <v/>
      </c>
    </row>
    <row r="2209" spans="40:40" x14ac:dyDescent="0.25">
      <c r="AN2209" s="106" t="str">
        <f t="shared" si="779"/>
        <v/>
      </c>
    </row>
    <row r="2210" spans="40:40" x14ac:dyDescent="0.25">
      <c r="AN2210" s="106" t="str">
        <f t="shared" si="779"/>
        <v/>
      </c>
    </row>
    <row r="2211" spans="40:40" x14ac:dyDescent="0.25">
      <c r="AN2211" s="106" t="str">
        <f t="shared" si="779"/>
        <v/>
      </c>
    </row>
    <row r="2212" spans="40:40" x14ac:dyDescent="0.25">
      <c r="AN2212" s="106" t="str">
        <f t="shared" si="779"/>
        <v/>
      </c>
    </row>
    <row r="2213" spans="40:40" x14ac:dyDescent="0.25">
      <c r="AN2213" s="106" t="str">
        <f t="shared" si="779"/>
        <v/>
      </c>
    </row>
    <row r="2214" spans="40:40" x14ac:dyDescent="0.25">
      <c r="AN2214" s="106" t="str">
        <f t="shared" si="779"/>
        <v/>
      </c>
    </row>
    <row r="2215" spans="40:40" x14ac:dyDescent="0.25">
      <c r="AN2215" s="106" t="str">
        <f t="shared" si="779"/>
        <v/>
      </c>
    </row>
    <row r="2216" spans="40:40" x14ac:dyDescent="0.25">
      <c r="AN2216" s="106" t="str">
        <f t="shared" si="779"/>
        <v/>
      </c>
    </row>
    <row r="2217" spans="40:40" x14ac:dyDescent="0.25">
      <c r="AN2217" s="106" t="str">
        <f t="shared" si="779"/>
        <v/>
      </c>
    </row>
    <row r="2218" spans="40:40" x14ac:dyDescent="0.25">
      <c r="AN2218" s="106" t="str">
        <f t="shared" si="779"/>
        <v/>
      </c>
    </row>
    <row r="2219" spans="40:40" x14ac:dyDescent="0.25">
      <c r="AN2219" s="106" t="str">
        <f t="shared" si="779"/>
        <v/>
      </c>
    </row>
    <row r="2220" spans="40:40" x14ac:dyDescent="0.25">
      <c r="AN2220" s="106" t="str">
        <f t="shared" si="779"/>
        <v/>
      </c>
    </row>
    <row r="2221" spans="40:40" x14ac:dyDescent="0.25">
      <c r="AN2221" s="106" t="str">
        <f t="shared" si="779"/>
        <v/>
      </c>
    </row>
    <row r="2222" spans="40:40" x14ac:dyDescent="0.25">
      <c r="AN2222" s="106" t="str">
        <f t="shared" si="779"/>
        <v/>
      </c>
    </row>
    <row r="2223" spans="40:40" x14ac:dyDescent="0.25">
      <c r="AN2223" s="106" t="str">
        <f t="shared" si="779"/>
        <v/>
      </c>
    </row>
    <row r="2224" spans="40:40" x14ac:dyDescent="0.25">
      <c r="AN2224" s="106" t="str">
        <f t="shared" si="779"/>
        <v/>
      </c>
    </row>
    <row r="2225" spans="40:40" x14ac:dyDescent="0.25">
      <c r="AN2225" s="106" t="str">
        <f t="shared" si="779"/>
        <v/>
      </c>
    </row>
    <row r="2226" spans="40:40" x14ac:dyDescent="0.25">
      <c r="AN2226" s="106" t="str">
        <f t="shared" si="779"/>
        <v/>
      </c>
    </row>
    <row r="2227" spans="40:40" x14ac:dyDescent="0.25">
      <c r="AN2227" s="106" t="str">
        <f t="shared" si="779"/>
        <v/>
      </c>
    </row>
    <row r="2228" spans="40:40" x14ac:dyDescent="0.25">
      <c r="AN2228" s="106" t="str">
        <f t="shared" si="779"/>
        <v/>
      </c>
    </row>
    <row r="2229" spans="40:40" x14ac:dyDescent="0.25">
      <c r="AN2229" s="106" t="str">
        <f t="shared" si="779"/>
        <v/>
      </c>
    </row>
    <row r="2230" spans="40:40" x14ac:dyDescent="0.25">
      <c r="AN2230" s="106" t="str">
        <f t="shared" si="779"/>
        <v/>
      </c>
    </row>
    <row r="2231" spans="40:40" x14ac:dyDescent="0.25">
      <c r="AN2231" s="106" t="str">
        <f t="shared" si="779"/>
        <v/>
      </c>
    </row>
    <row r="2232" spans="40:40" x14ac:dyDescent="0.25">
      <c r="AN2232" s="106" t="str">
        <f t="shared" si="779"/>
        <v/>
      </c>
    </row>
    <row r="2233" spans="40:40" x14ac:dyDescent="0.25">
      <c r="AN2233" s="106" t="str">
        <f t="shared" si="779"/>
        <v/>
      </c>
    </row>
    <row r="2234" spans="40:40" x14ac:dyDescent="0.25">
      <c r="AN2234" s="106" t="str">
        <f t="shared" si="779"/>
        <v/>
      </c>
    </row>
    <row r="2235" spans="40:40" x14ac:dyDescent="0.25">
      <c r="AN2235" s="106" t="str">
        <f t="shared" si="779"/>
        <v/>
      </c>
    </row>
    <row r="2236" spans="40:40" x14ac:dyDescent="0.25">
      <c r="AN2236" s="106" t="str">
        <f t="shared" si="779"/>
        <v/>
      </c>
    </row>
    <row r="2237" spans="40:40" x14ac:dyDescent="0.25">
      <c r="AN2237" s="106" t="str">
        <f t="shared" si="779"/>
        <v/>
      </c>
    </row>
    <row r="2238" spans="40:40" x14ac:dyDescent="0.25">
      <c r="AN2238" s="106" t="str">
        <f t="shared" si="779"/>
        <v/>
      </c>
    </row>
    <row r="2239" spans="40:40" x14ac:dyDescent="0.25">
      <c r="AN2239" s="106" t="str">
        <f t="shared" si="779"/>
        <v/>
      </c>
    </row>
    <row r="2240" spans="40:40" x14ac:dyDescent="0.25">
      <c r="AN2240" s="106" t="str">
        <f t="shared" si="779"/>
        <v/>
      </c>
    </row>
    <row r="2241" spans="40:40" x14ac:dyDescent="0.25">
      <c r="AN2241" s="106" t="str">
        <f t="shared" si="779"/>
        <v/>
      </c>
    </row>
    <row r="2242" spans="40:40" x14ac:dyDescent="0.25">
      <c r="AN2242" s="106" t="str">
        <f t="shared" si="779"/>
        <v/>
      </c>
    </row>
    <row r="2243" spans="40:40" x14ac:dyDescent="0.25">
      <c r="AN2243" s="106" t="str">
        <f t="shared" si="779"/>
        <v/>
      </c>
    </row>
    <row r="2244" spans="40:40" x14ac:dyDescent="0.25">
      <c r="AN2244" s="106" t="str">
        <f t="shared" si="779"/>
        <v/>
      </c>
    </row>
    <row r="2245" spans="40:40" x14ac:dyDescent="0.25">
      <c r="AN2245" s="106" t="str">
        <f t="shared" si="779"/>
        <v/>
      </c>
    </row>
    <row r="2246" spans="40:40" x14ac:dyDescent="0.25">
      <c r="AN2246" s="106" t="str">
        <f t="shared" si="779"/>
        <v/>
      </c>
    </row>
    <row r="2247" spans="40:40" x14ac:dyDescent="0.25">
      <c r="AN2247" s="106" t="str">
        <f t="shared" si="779"/>
        <v/>
      </c>
    </row>
    <row r="2248" spans="40:40" x14ac:dyDescent="0.25">
      <c r="AN2248" s="106" t="str">
        <f t="shared" si="779"/>
        <v/>
      </c>
    </row>
    <row r="2249" spans="40:40" x14ac:dyDescent="0.25">
      <c r="AN2249" s="106" t="str">
        <f t="shared" si="779"/>
        <v/>
      </c>
    </row>
    <row r="2250" spans="40:40" x14ac:dyDescent="0.25">
      <c r="AN2250" s="106" t="str">
        <f t="shared" si="779"/>
        <v/>
      </c>
    </row>
    <row r="2251" spans="40:40" x14ac:dyDescent="0.25">
      <c r="AN2251" s="106" t="str">
        <f t="shared" si="779"/>
        <v/>
      </c>
    </row>
    <row r="2252" spans="40:40" x14ac:dyDescent="0.25">
      <c r="AN2252" s="106" t="str">
        <f t="shared" si="779"/>
        <v/>
      </c>
    </row>
    <row r="2253" spans="40:40" x14ac:dyDescent="0.25">
      <c r="AN2253" s="106" t="str">
        <f t="shared" si="779"/>
        <v/>
      </c>
    </row>
    <row r="2254" spans="40:40" x14ac:dyDescent="0.25">
      <c r="AN2254" s="106" t="str">
        <f t="shared" si="779"/>
        <v/>
      </c>
    </row>
    <row r="2255" spans="40:40" x14ac:dyDescent="0.25">
      <c r="AN2255" s="106" t="str">
        <f t="shared" si="779"/>
        <v/>
      </c>
    </row>
    <row r="2256" spans="40:40" x14ac:dyDescent="0.25">
      <c r="AN2256" s="106" t="str">
        <f t="shared" si="779"/>
        <v/>
      </c>
    </row>
    <row r="2257" spans="40:40" x14ac:dyDescent="0.25">
      <c r="AN2257" s="106" t="str">
        <f t="shared" si="779"/>
        <v/>
      </c>
    </row>
    <row r="2258" spans="40:40" x14ac:dyDescent="0.25">
      <c r="AN2258" s="106" t="str">
        <f t="shared" si="779"/>
        <v/>
      </c>
    </row>
    <row r="2259" spans="40:40" x14ac:dyDescent="0.25">
      <c r="AN2259" s="106" t="str">
        <f t="shared" ref="AN2259:AN2322" si="780">IF(AND(AT2259=0,AT2258&gt;0),DATE(B2259,C2259-1,1),"")</f>
        <v/>
      </c>
    </row>
    <row r="2260" spans="40:40" x14ac:dyDescent="0.25">
      <c r="AN2260" s="106" t="str">
        <f t="shared" si="780"/>
        <v/>
      </c>
    </row>
    <row r="2261" spans="40:40" x14ac:dyDescent="0.25">
      <c r="AN2261" s="106" t="str">
        <f t="shared" si="780"/>
        <v/>
      </c>
    </row>
    <row r="2262" spans="40:40" x14ac:dyDescent="0.25">
      <c r="AN2262" s="106" t="str">
        <f t="shared" si="780"/>
        <v/>
      </c>
    </row>
    <row r="2263" spans="40:40" x14ac:dyDescent="0.25">
      <c r="AN2263" s="106" t="str">
        <f t="shared" si="780"/>
        <v/>
      </c>
    </row>
    <row r="2264" spans="40:40" x14ac:dyDescent="0.25">
      <c r="AN2264" s="106" t="str">
        <f t="shared" si="780"/>
        <v/>
      </c>
    </row>
    <row r="2265" spans="40:40" x14ac:dyDescent="0.25">
      <c r="AN2265" s="106" t="str">
        <f t="shared" si="780"/>
        <v/>
      </c>
    </row>
    <row r="2266" spans="40:40" x14ac:dyDescent="0.25">
      <c r="AN2266" s="106" t="str">
        <f t="shared" si="780"/>
        <v/>
      </c>
    </row>
    <row r="2267" spans="40:40" x14ac:dyDescent="0.25">
      <c r="AN2267" s="106" t="str">
        <f t="shared" si="780"/>
        <v/>
      </c>
    </row>
    <row r="2268" spans="40:40" x14ac:dyDescent="0.25">
      <c r="AN2268" s="106" t="str">
        <f t="shared" si="780"/>
        <v/>
      </c>
    </row>
    <row r="2269" spans="40:40" x14ac:dyDescent="0.25">
      <c r="AN2269" s="106" t="str">
        <f t="shared" si="780"/>
        <v/>
      </c>
    </row>
    <row r="2270" spans="40:40" x14ac:dyDescent="0.25">
      <c r="AN2270" s="106" t="str">
        <f t="shared" si="780"/>
        <v/>
      </c>
    </row>
    <row r="2271" spans="40:40" x14ac:dyDescent="0.25">
      <c r="AN2271" s="106" t="str">
        <f t="shared" si="780"/>
        <v/>
      </c>
    </row>
    <row r="2272" spans="40:40" x14ac:dyDescent="0.25">
      <c r="AN2272" s="106" t="str">
        <f t="shared" si="780"/>
        <v/>
      </c>
    </row>
    <row r="2273" spans="40:40" x14ac:dyDescent="0.25">
      <c r="AN2273" s="106" t="str">
        <f t="shared" si="780"/>
        <v/>
      </c>
    </row>
    <row r="2274" spans="40:40" x14ac:dyDescent="0.25">
      <c r="AN2274" s="106" t="str">
        <f t="shared" si="780"/>
        <v/>
      </c>
    </row>
    <row r="2275" spans="40:40" x14ac:dyDescent="0.25">
      <c r="AN2275" s="106" t="str">
        <f t="shared" si="780"/>
        <v/>
      </c>
    </row>
    <row r="2276" spans="40:40" x14ac:dyDescent="0.25">
      <c r="AN2276" s="106" t="str">
        <f t="shared" si="780"/>
        <v/>
      </c>
    </row>
    <row r="2277" spans="40:40" x14ac:dyDescent="0.25">
      <c r="AN2277" s="106" t="str">
        <f t="shared" si="780"/>
        <v/>
      </c>
    </row>
    <row r="2278" spans="40:40" x14ac:dyDescent="0.25">
      <c r="AN2278" s="106" t="str">
        <f t="shared" si="780"/>
        <v/>
      </c>
    </row>
    <row r="2279" spans="40:40" x14ac:dyDescent="0.25">
      <c r="AN2279" s="106" t="str">
        <f t="shared" si="780"/>
        <v/>
      </c>
    </row>
    <row r="2280" spans="40:40" x14ac:dyDescent="0.25">
      <c r="AN2280" s="106" t="str">
        <f t="shared" si="780"/>
        <v/>
      </c>
    </row>
    <row r="2281" spans="40:40" x14ac:dyDescent="0.25">
      <c r="AN2281" s="106" t="str">
        <f t="shared" si="780"/>
        <v/>
      </c>
    </row>
    <row r="2282" spans="40:40" x14ac:dyDescent="0.25">
      <c r="AN2282" s="106" t="str">
        <f t="shared" si="780"/>
        <v/>
      </c>
    </row>
    <row r="2283" spans="40:40" x14ac:dyDescent="0.25">
      <c r="AN2283" s="106" t="str">
        <f t="shared" si="780"/>
        <v/>
      </c>
    </row>
    <row r="2284" spans="40:40" x14ac:dyDescent="0.25">
      <c r="AN2284" s="106" t="str">
        <f t="shared" si="780"/>
        <v/>
      </c>
    </row>
    <row r="2285" spans="40:40" x14ac:dyDescent="0.25">
      <c r="AN2285" s="106" t="str">
        <f t="shared" si="780"/>
        <v/>
      </c>
    </row>
    <row r="2286" spans="40:40" x14ac:dyDescent="0.25">
      <c r="AN2286" s="106" t="str">
        <f t="shared" si="780"/>
        <v/>
      </c>
    </row>
    <row r="2287" spans="40:40" x14ac:dyDescent="0.25">
      <c r="AN2287" s="106" t="str">
        <f t="shared" si="780"/>
        <v/>
      </c>
    </row>
    <row r="2288" spans="40:40" x14ac:dyDescent="0.25">
      <c r="AN2288" s="106" t="str">
        <f t="shared" si="780"/>
        <v/>
      </c>
    </row>
    <row r="2289" spans="40:40" x14ac:dyDescent="0.25">
      <c r="AN2289" s="106" t="str">
        <f t="shared" si="780"/>
        <v/>
      </c>
    </row>
    <row r="2290" spans="40:40" x14ac:dyDescent="0.25">
      <c r="AN2290" s="106" t="str">
        <f t="shared" si="780"/>
        <v/>
      </c>
    </row>
    <row r="2291" spans="40:40" x14ac:dyDescent="0.25">
      <c r="AN2291" s="106" t="str">
        <f t="shared" si="780"/>
        <v/>
      </c>
    </row>
    <row r="2292" spans="40:40" x14ac:dyDescent="0.25">
      <c r="AN2292" s="106" t="str">
        <f t="shared" si="780"/>
        <v/>
      </c>
    </row>
    <row r="2293" spans="40:40" x14ac:dyDescent="0.25">
      <c r="AN2293" s="106" t="str">
        <f t="shared" si="780"/>
        <v/>
      </c>
    </row>
    <row r="2294" spans="40:40" x14ac:dyDescent="0.25">
      <c r="AN2294" s="106" t="str">
        <f t="shared" si="780"/>
        <v/>
      </c>
    </row>
    <row r="2295" spans="40:40" x14ac:dyDescent="0.25">
      <c r="AN2295" s="106" t="str">
        <f t="shared" si="780"/>
        <v/>
      </c>
    </row>
    <row r="2296" spans="40:40" x14ac:dyDescent="0.25">
      <c r="AN2296" s="106" t="str">
        <f t="shared" si="780"/>
        <v/>
      </c>
    </row>
    <row r="2297" spans="40:40" x14ac:dyDescent="0.25">
      <c r="AN2297" s="106" t="str">
        <f t="shared" si="780"/>
        <v/>
      </c>
    </row>
    <row r="2298" spans="40:40" x14ac:dyDescent="0.25">
      <c r="AN2298" s="106" t="str">
        <f t="shared" si="780"/>
        <v/>
      </c>
    </row>
    <row r="2299" spans="40:40" x14ac:dyDescent="0.25">
      <c r="AN2299" s="106" t="str">
        <f t="shared" si="780"/>
        <v/>
      </c>
    </row>
    <row r="2300" spans="40:40" x14ac:dyDescent="0.25">
      <c r="AN2300" s="106" t="str">
        <f t="shared" si="780"/>
        <v/>
      </c>
    </row>
    <row r="2301" spans="40:40" x14ac:dyDescent="0.25">
      <c r="AN2301" s="106" t="str">
        <f t="shared" si="780"/>
        <v/>
      </c>
    </row>
    <row r="2302" spans="40:40" x14ac:dyDescent="0.25">
      <c r="AN2302" s="106" t="str">
        <f t="shared" si="780"/>
        <v/>
      </c>
    </row>
    <row r="2303" spans="40:40" x14ac:dyDescent="0.25">
      <c r="AN2303" s="106" t="str">
        <f t="shared" si="780"/>
        <v/>
      </c>
    </row>
    <row r="2304" spans="40:40" x14ac:dyDescent="0.25">
      <c r="AN2304" s="106" t="str">
        <f t="shared" si="780"/>
        <v/>
      </c>
    </row>
    <row r="2305" spans="40:40" x14ac:dyDescent="0.25">
      <c r="AN2305" s="106" t="str">
        <f t="shared" si="780"/>
        <v/>
      </c>
    </row>
    <row r="2306" spans="40:40" x14ac:dyDescent="0.25">
      <c r="AN2306" s="106" t="str">
        <f t="shared" si="780"/>
        <v/>
      </c>
    </row>
    <row r="2307" spans="40:40" x14ac:dyDescent="0.25">
      <c r="AN2307" s="106" t="str">
        <f t="shared" si="780"/>
        <v/>
      </c>
    </row>
    <row r="2308" spans="40:40" x14ac:dyDescent="0.25">
      <c r="AN2308" s="106" t="str">
        <f t="shared" si="780"/>
        <v/>
      </c>
    </row>
    <row r="2309" spans="40:40" x14ac:dyDescent="0.25">
      <c r="AN2309" s="106" t="str">
        <f t="shared" si="780"/>
        <v/>
      </c>
    </row>
    <row r="2310" spans="40:40" x14ac:dyDescent="0.25">
      <c r="AN2310" s="106" t="str">
        <f t="shared" si="780"/>
        <v/>
      </c>
    </row>
    <row r="2311" spans="40:40" x14ac:dyDescent="0.25">
      <c r="AN2311" s="106" t="str">
        <f t="shared" si="780"/>
        <v/>
      </c>
    </row>
    <row r="2312" spans="40:40" x14ac:dyDescent="0.25">
      <c r="AN2312" s="106" t="str">
        <f t="shared" si="780"/>
        <v/>
      </c>
    </row>
    <row r="2313" spans="40:40" x14ac:dyDescent="0.25">
      <c r="AN2313" s="106" t="str">
        <f t="shared" si="780"/>
        <v/>
      </c>
    </row>
    <row r="2314" spans="40:40" x14ac:dyDescent="0.25">
      <c r="AN2314" s="106" t="str">
        <f t="shared" si="780"/>
        <v/>
      </c>
    </row>
    <row r="2315" spans="40:40" x14ac:dyDescent="0.25">
      <c r="AN2315" s="106" t="str">
        <f t="shared" si="780"/>
        <v/>
      </c>
    </row>
    <row r="2316" spans="40:40" x14ac:dyDescent="0.25">
      <c r="AN2316" s="106" t="str">
        <f t="shared" si="780"/>
        <v/>
      </c>
    </row>
    <row r="2317" spans="40:40" x14ac:dyDescent="0.25">
      <c r="AN2317" s="106" t="str">
        <f t="shared" si="780"/>
        <v/>
      </c>
    </row>
    <row r="2318" spans="40:40" x14ac:dyDescent="0.25">
      <c r="AN2318" s="106" t="str">
        <f t="shared" si="780"/>
        <v/>
      </c>
    </row>
    <row r="2319" spans="40:40" x14ac:dyDescent="0.25">
      <c r="AN2319" s="106" t="str">
        <f t="shared" si="780"/>
        <v/>
      </c>
    </row>
    <row r="2320" spans="40:40" x14ac:dyDescent="0.25">
      <c r="AN2320" s="106" t="str">
        <f t="shared" si="780"/>
        <v/>
      </c>
    </row>
    <row r="2321" spans="40:40" x14ac:dyDescent="0.25">
      <c r="AN2321" s="106" t="str">
        <f t="shared" si="780"/>
        <v/>
      </c>
    </row>
    <row r="2322" spans="40:40" x14ac:dyDescent="0.25">
      <c r="AN2322" s="106" t="str">
        <f t="shared" si="780"/>
        <v/>
      </c>
    </row>
    <row r="2323" spans="40:40" x14ac:dyDescent="0.25">
      <c r="AN2323" s="106" t="str">
        <f t="shared" ref="AN2323:AN2386" si="781">IF(AND(AT2323=0,AT2322&gt;0),DATE(B2323,C2323-1,1),"")</f>
        <v/>
      </c>
    </row>
    <row r="2324" spans="40:40" x14ac:dyDescent="0.25">
      <c r="AN2324" s="106" t="str">
        <f t="shared" si="781"/>
        <v/>
      </c>
    </row>
    <row r="2325" spans="40:40" x14ac:dyDescent="0.25">
      <c r="AN2325" s="106" t="str">
        <f t="shared" si="781"/>
        <v/>
      </c>
    </row>
    <row r="2326" spans="40:40" x14ac:dyDescent="0.25">
      <c r="AN2326" s="106" t="str">
        <f t="shared" si="781"/>
        <v/>
      </c>
    </row>
    <row r="2327" spans="40:40" x14ac:dyDescent="0.25">
      <c r="AN2327" s="106" t="str">
        <f t="shared" si="781"/>
        <v/>
      </c>
    </row>
    <row r="2328" spans="40:40" x14ac:dyDescent="0.25">
      <c r="AN2328" s="106" t="str">
        <f t="shared" si="781"/>
        <v/>
      </c>
    </row>
    <row r="2329" spans="40:40" x14ac:dyDescent="0.25">
      <c r="AN2329" s="106" t="str">
        <f t="shared" si="781"/>
        <v/>
      </c>
    </row>
    <row r="2330" spans="40:40" x14ac:dyDescent="0.25">
      <c r="AN2330" s="106" t="str">
        <f t="shared" si="781"/>
        <v/>
      </c>
    </row>
    <row r="2331" spans="40:40" x14ac:dyDescent="0.25">
      <c r="AN2331" s="106" t="str">
        <f t="shared" si="781"/>
        <v/>
      </c>
    </row>
    <row r="2332" spans="40:40" x14ac:dyDescent="0.25">
      <c r="AN2332" s="106" t="str">
        <f t="shared" si="781"/>
        <v/>
      </c>
    </row>
    <row r="2333" spans="40:40" x14ac:dyDescent="0.25">
      <c r="AN2333" s="106" t="str">
        <f t="shared" si="781"/>
        <v/>
      </c>
    </row>
    <row r="2334" spans="40:40" x14ac:dyDescent="0.25">
      <c r="AN2334" s="106" t="str">
        <f t="shared" si="781"/>
        <v/>
      </c>
    </row>
    <row r="2335" spans="40:40" x14ac:dyDescent="0.25">
      <c r="AN2335" s="106" t="str">
        <f t="shared" si="781"/>
        <v/>
      </c>
    </row>
    <row r="2336" spans="40:40" x14ac:dyDescent="0.25">
      <c r="AN2336" s="106" t="str">
        <f t="shared" si="781"/>
        <v/>
      </c>
    </row>
    <row r="2337" spans="40:40" x14ac:dyDescent="0.25">
      <c r="AN2337" s="106" t="str">
        <f t="shared" si="781"/>
        <v/>
      </c>
    </row>
    <row r="2338" spans="40:40" x14ac:dyDescent="0.25">
      <c r="AN2338" s="106" t="str">
        <f t="shared" si="781"/>
        <v/>
      </c>
    </row>
    <row r="2339" spans="40:40" x14ac:dyDescent="0.25">
      <c r="AN2339" s="106" t="str">
        <f t="shared" si="781"/>
        <v/>
      </c>
    </row>
    <row r="2340" spans="40:40" x14ac:dyDescent="0.25">
      <c r="AN2340" s="106" t="str">
        <f t="shared" si="781"/>
        <v/>
      </c>
    </row>
    <row r="2341" spans="40:40" x14ac:dyDescent="0.25">
      <c r="AN2341" s="106" t="str">
        <f t="shared" si="781"/>
        <v/>
      </c>
    </row>
    <row r="2342" spans="40:40" x14ac:dyDescent="0.25">
      <c r="AN2342" s="106" t="str">
        <f t="shared" si="781"/>
        <v/>
      </c>
    </row>
    <row r="2343" spans="40:40" x14ac:dyDescent="0.25">
      <c r="AN2343" s="106" t="str">
        <f t="shared" si="781"/>
        <v/>
      </c>
    </row>
    <row r="2344" spans="40:40" x14ac:dyDescent="0.25">
      <c r="AN2344" s="106" t="str">
        <f t="shared" si="781"/>
        <v/>
      </c>
    </row>
    <row r="2345" spans="40:40" x14ac:dyDescent="0.25">
      <c r="AN2345" s="106" t="str">
        <f t="shared" si="781"/>
        <v/>
      </c>
    </row>
    <row r="2346" spans="40:40" x14ac:dyDescent="0.25">
      <c r="AN2346" s="106" t="str">
        <f t="shared" si="781"/>
        <v/>
      </c>
    </row>
    <row r="2347" spans="40:40" x14ac:dyDescent="0.25">
      <c r="AN2347" s="106" t="str">
        <f t="shared" si="781"/>
        <v/>
      </c>
    </row>
    <row r="2348" spans="40:40" x14ac:dyDescent="0.25">
      <c r="AN2348" s="106" t="str">
        <f t="shared" si="781"/>
        <v/>
      </c>
    </row>
    <row r="2349" spans="40:40" x14ac:dyDescent="0.25">
      <c r="AN2349" s="106" t="str">
        <f t="shared" si="781"/>
        <v/>
      </c>
    </row>
    <row r="2350" spans="40:40" x14ac:dyDescent="0.25">
      <c r="AN2350" s="106" t="str">
        <f t="shared" si="781"/>
        <v/>
      </c>
    </row>
    <row r="2351" spans="40:40" x14ac:dyDescent="0.25">
      <c r="AN2351" s="106" t="str">
        <f t="shared" si="781"/>
        <v/>
      </c>
    </row>
    <row r="2352" spans="40:40" x14ac:dyDescent="0.25">
      <c r="AN2352" s="106" t="str">
        <f t="shared" si="781"/>
        <v/>
      </c>
    </row>
    <row r="2353" spans="40:40" x14ac:dyDescent="0.25">
      <c r="AN2353" s="106" t="str">
        <f t="shared" si="781"/>
        <v/>
      </c>
    </row>
    <row r="2354" spans="40:40" x14ac:dyDescent="0.25">
      <c r="AN2354" s="106" t="str">
        <f t="shared" si="781"/>
        <v/>
      </c>
    </row>
    <row r="2355" spans="40:40" x14ac:dyDescent="0.25">
      <c r="AN2355" s="106" t="str">
        <f t="shared" si="781"/>
        <v/>
      </c>
    </row>
    <row r="2356" spans="40:40" x14ac:dyDescent="0.25">
      <c r="AN2356" s="106" t="str">
        <f t="shared" si="781"/>
        <v/>
      </c>
    </row>
    <row r="2357" spans="40:40" x14ac:dyDescent="0.25">
      <c r="AN2357" s="106" t="str">
        <f t="shared" si="781"/>
        <v/>
      </c>
    </row>
    <row r="2358" spans="40:40" x14ac:dyDescent="0.25">
      <c r="AN2358" s="106" t="str">
        <f t="shared" si="781"/>
        <v/>
      </c>
    </row>
    <row r="2359" spans="40:40" x14ac:dyDescent="0.25">
      <c r="AN2359" s="106" t="str">
        <f t="shared" si="781"/>
        <v/>
      </c>
    </row>
    <row r="2360" spans="40:40" x14ac:dyDescent="0.25">
      <c r="AN2360" s="106" t="str">
        <f t="shared" si="781"/>
        <v/>
      </c>
    </row>
    <row r="2361" spans="40:40" x14ac:dyDescent="0.25">
      <c r="AN2361" s="106" t="str">
        <f t="shared" si="781"/>
        <v/>
      </c>
    </row>
    <row r="2362" spans="40:40" x14ac:dyDescent="0.25">
      <c r="AN2362" s="106" t="str">
        <f t="shared" si="781"/>
        <v/>
      </c>
    </row>
    <row r="2363" spans="40:40" x14ac:dyDescent="0.25">
      <c r="AN2363" s="106" t="str">
        <f t="shared" si="781"/>
        <v/>
      </c>
    </row>
    <row r="2364" spans="40:40" x14ac:dyDescent="0.25">
      <c r="AN2364" s="106" t="str">
        <f t="shared" si="781"/>
        <v/>
      </c>
    </row>
    <row r="2365" spans="40:40" x14ac:dyDescent="0.25">
      <c r="AN2365" s="106" t="str">
        <f t="shared" si="781"/>
        <v/>
      </c>
    </row>
    <row r="2366" spans="40:40" x14ac:dyDescent="0.25">
      <c r="AN2366" s="106" t="str">
        <f t="shared" si="781"/>
        <v/>
      </c>
    </row>
    <row r="2367" spans="40:40" x14ac:dyDescent="0.25">
      <c r="AN2367" s="106" t="str">
        <f t="shared" si="781"/>
        <v/>
      </c>
    </row>
    <row r="2368" spans="40:40" x14ac:dyDescent="0.25">
      <c r="AN2368" s="106" t="str">
        <f t="shared" si="781"/>
        <v/>
      </c>
    </row>
    <row r="2369" spans="40:40" x14ac:dyDescent="0.25">
      <c r="AN2369" s="106" t="str">
        <f t="shared" si="781"/>
        <v/>
      </c>
    </row>
    <row r="2370" spans="40:40" x14ac:dyDescent="0.25">
      <c r="AN2370" s="106" t="str">
        <f t="shared" si="781"/>
        <v/>
      </c>
    </row>
    <row r="2371" spans="40:40" x14ac:dyDescent="0.25">
      <c r="AN2371" s="106" t="str">
        <f t="shared" si="781"/>
        <v/>
      </c>
    </row>
    <row r="2372" spans="40:40" x14ac:dyDescent="0.25">
      <c r="AN2372" s="106" t="str">
        <f t="shared" si="781"/>
        <v/>
      </c>
    </row>
    <row r="2373" spans="40:40" x14ac:dyDescent="0.25">
      <c r="AN2373" s="106" t="str">
        <f t="shared" si="781"/>
        <v/>
      </c>
    </row>
    <row r="2374" spans="40:40" x14ac:dyDescent="0.25">
      <c r="AN2374" s="106" t="str">
        <f t="shared" si="781"/>
        <v/>
      </c>
    </row>
    <row r="2375" spans="40:40" x14ac:dyDescent="0.25">
      <c r="AN2375" s="106" t="str">
        <f t="shared" si="781"/>
        <v/>
      </c>
    </row>
    <row r="2376" spans="40:40" x14ac:dyDescent="0.25">
      <c r="AN2376" s="106" t="str">
        <f t="shared" si="781"/>
        <v/>
      </c>
    </row>
    <row r="2377" spans="40:40" x14ac:dyDescent="0.25">
      <c r="AN2377" s="106" t="str">
        <f t="shared" si="781"/>
        <v/>
      </c>
    </row>
    <row r="2378" spans="40:40" x14ac:dyDescent="0.25">
      <c r="AN2378" s="106" t="str">
        <f t="shared" si="781"/>
        <v/>
      </c>
    </row>
    <row r="2379" spans="40:40" x14ac:dyDescent="0.25">
      <c r="AN2379" s="106" t="str">
        <f t="shared" si="781"/>
        <v/>
      </c>
    </row>
    <row r="2380" spans="40:40" x14ac:dyDescent="0.25">
      <c r="AN2380" s="106" t="str">
        <f t="shared" si="781"/>
        <v/>
      </c>
    </row>
    <row r="2381" spans="40:40" x14ac:dyDescent="0.25">
      <c r="AN2381" s="106" t="str">
        <f t="shared" si="781"/>
        <v/>
      </c>
    </row>
    <row r="2382" spans="40:40" x14ac:dyDescent="0.25">
      <c r="AN2382" s="106" t="str">
        <f t="shared" si="781"/>
        <v/>
      </c>
    </row>
    <row r="2383" spans="40:40" x14ac:dyDescent="0.25">
      <c r="AN2383" s="106" t="str">
        <f t="shared" si="781"/>
        <v/>
      </c>
    </row>
    <row r="2384" spans="40:40" x14ac:dyDescent="0.25">
      <c r="AN2384" s="106" t="str">
        <f t="shared" si="781"/>
        <v/>
      </c>
    </row>
    <row r="2385" spans="40:40" x14ac:dyDescent="0.25">
      <c r="AN2385" s="106" t="str">
        <f t="shared" si="781"/>
        <v/>
      </c>
    </row>
    <row r="2386" spans="40:40" x14ac:dyDescent="0.25">
      <c r="AN2386" s="106" t="str">
        <f t="shared" si="781"/>
        <v/>
      </c>
    </row>
    <row r="2387" spans="40:40" x14ac:dyDescent="0.25">
      <c r="AN2387" s="106" t="str">
        <f t="shared" ref="AN2387:AN2450" si="782">IF(AND(AT2387=0,AT2386&gt;0),DATE(B2387,C2387-1,1),"")</f>
        <v/>
      </c>
    </row>
    <row r="2388" spans="40:40" x14ac:dyDescent="0.25">
      <c r="AN2388" s="106" t="str">
        <f t="shared" si="782"/>
        <v/>
      </c>
    </row>
    <row r="2389" spans="40:40" x14ac:dyDescent="0.25">
      <c r="AN2389" s="106" t="str">
        <f t="shared" si="782"/>
        <v/>
      </c>
    </row>
    <row r="2390" spans="40:40" x14ac:dyDescent="0.25">
      <c r="AN2390" s="106" t="str">
        <f t="shared" si="782"/>
        <v/>
      </c>
    </row>
    <row r="2391" spans="40:40" x14ac:dyDescent="0.25">
      <c r="AN2391" s="106" t="str">
        <f t="shared" si="782"/>
        <v/>
      </c>
    </row>
    <row r="2392" spans="40:40" x14ac:dyDescent="0.25">
      <c r="AN2392" s="106" t="str">
        <f t="shared" si="782"/>
        <v/>
      </c>
    </row>
    <row r="2393" spans="40:40" x14ac:dyDescent="0.25">
      <c r="AN2393" s="106" t="str">
        <f t="shared" si="782"/>
        <v/>
      </c>
    </row>
    <row r="2394" spans="40:40" x14ac:dyDescent="0.25">
      <c r="AN2394" s="106" t="str">
        <f t="shared" si="782"/>
        <v/>
      </c>
    </row>
    <row r="2395" spans="40:40" x14ac:dyDescent="0.25">
      <c r="AN2395" s="106" t="str">
        <f t="shared" si="782"/>
        <v/>
      </c>
    </row>
    <row r="2396" spans="40:40" x14ac:dyDescent="0.25">
      <c r="AN2396" s="106" t="str">
        <f t="shared" si="782"/>
        <v/>
      </c>
    </row>
    <row r="2397" spans="40:40" x14ac:dyDescent="0.25">
      <c r="AN2397" s="106" t="str">
        <f t="shared" si="782"/>
        <v/>
      </c>
    </row>
    <row r="2398" spans="40:40" x14ac:dyDescent="0.25">
      <c r="AN2398" s="106" t="str">
        <f t="shared" si="782"/>
        <v/>
      </c>
    </row>
    <row r="2399" spans="40:40" x14ac:dyDescent="0.25">
      <c r="AN2399" s="106" t="str">
        <f t="shared" si="782"/>
        <v/>
      </c>
    </row>
    <row r="2400" spans="40:40" x14ac:dyDescent="0.25">
      <c r="AN2400" s="106" t="str">
        <f t="shared" si="782"/>
        <v/>
      </c>
    </row>
    <row r="2401" spans="40:40" x14ac:dyDescent="0.25">
      <c r="AN2401" s="106" t="str">
        <f t="shared" si="782"/>
        <v/>
      </c>
    </row>
    <row r="2402" spans="40:40" x14ac:dyDescent="0.25">
      <c r="AN2402" s="106" t="str">
        <f t="shared" si="782"/>
        <v/>
      </c>
    </row>
    <row r="2403" spans="40:40" x14ac:dyDescent="0.25">
      <c r="AN2403" s="106" t="str">
        <f t="shared" si="782"/>
        <v/>
      </c>
    </row>
    <row r="2404" spans="40:40" x14ac:dyDescent="0.25">
      <c r="AN2404" s="106" t="str">
        <f t="shared" si="782"/>
        <v/>
      </c>
    </row>
    <row r="2405" spans="40:40" x14ac:dyDescent="0.25">
      <c r="AN2405" s="106" t="str">
        <f t="shared" si="782"/>
        <v/>
      </c>
    </row>
    <row r="2406" spans="40:40" x14ac:dyDescent="0.25">
      <c r="AN2406" s="106" t="str">
        <f t="shared" si="782"/>
        <v/>
      </c>
    </row>
    <row r="2407" spans="40:40" x14ac:dyDescent="0.25">
      <c r="AN2407" s="106" t="str">
        <f t="shared" si="782"/>
        <v/>
      </c>
    </row>
    <row r="2408" spans="40:40" x14ac:dyDescent="0.25">
      <c r="AN2408" s="106" t="str">
        <f t="shared" si="782"/>
        <v/>
      </c>
    </row>
    <row r="2409" spans="40:40" x14ac:dyDescent="0.25">
      <c r="AN2409" s="106" t="str">
        <f t="shared" si="782"/>
        <v/>
      </c>
    </row>
    <row r="2410" spans="40:40" x14ac:dyDescent="0.25">
      <c r="AN2410" s="106" t="str">
        <f t="shared" si="782"/>
        <v/>
      </c>
    </row>
    <row r="2411" spans="40:40" x14ac:dyDescent="0.25">
      <c r="AN2411" s="106" t="str">
        <f t="shared" si="782"/>
        <v/>
      </c>
    </row>
    <row r="2412" spans="40:40" x14ac:dyDescent="0.25">
      <c r="AN2412" s="106" t="str">
        <f t="shared" si="782"/>
        <v/>
      </c>
    </row>
    <row r="2413" spans="40:40" x14ac:dyDescent="0.25">
      <c r="AN2413" s="106" t="str">
        <f t="shared" si="782"/>
        <v/>
      </c>
    </row>
    <row r="2414" spans="40:40" x14ac:dyDescent="0.25">
      <c r="AN2414" s="106" t="str">
        <f t="shared" si="782"/>
        <v/>
      </c>
    </row>
    <row r="2415" spans="40:40" x14ac:dyDescent="0.25">
      <c r="AN2415" s="106" t="str">
        <f t="shared" si="782"/>
        <v/>
      </c>
    </row>
    <row r="2416" spans="40:40" x14ac:dyDescent="0.25">
      <c r="AN2416" s="106" t="str">
        <f t="shared" si="782"/>
        <v/>
      </c>
    </row>
    <row r="2417" spans="40:40" x14ac:dyDescent="0.25">
      <c r="AN2417" s="106" t="str">
        <f t="shared" si="782"/>
        <v/>
      </c>
    </row>
    <row r="2418" spans="40:40" x14ac:dyDescent="0.25">
      <c r="AN2418" s="106" t="str">
        <f t="shared" si="782"/>
        <v/>
      </c>
    </row>
    <row r="2419" spans="40:40" x14ac:dyDescent="0.25">
      <c r="AN2419" s="106" t="str">
        <f t="shared" si="782"/>
        <v/>
      </c>
    </row>
    <row r="2420" spans="40:40" x14ac:dyDescent="0.25">
      <c r="AN2420" s="106" t="str">
        <f t="shared" si="782"/>
        <v/>
      </c>
    </row>
    <row r="2421" spans="40:40" x14ac:dyDescent="0.25">
      <c r="AN2421" s="106" t="str">
        <f t="shared" si="782"/>
        <v/>
      </c>
    </row>
    <row r="2422" spans="40:40" x14ac:dyDescent="0.25">
      <c r="AN2422" s="106" t="str">
        <f t="shared" si="782"/>
        <v/>
      </c>
    </row>
    <row r="2423" spans="40:40" x14ac:dyDescent="0.25">
      <c r="AN2423" s="106" t="str">
        <f t="shared" si="782"/>
        <v/>
      </c>
    </row>
    <row r="2424" spans="40:40" x14ac:dyDescent="0.25">
      <c r="AN2424" s="106" t="str">
        <f t="shared" si="782"/>
        <v/>
      </c>
    </row>
    <row r="2425" spans="40:40" x14ac:dyDescent="0.25">
      <c r="AN2425" s="106" t="str">
        <f t="shared" si="782"/>
        <v/>
      </c>
    </row>
    <row r="2426" spans="40:40" x14ac:dyDescent="0.25">
      <c r="AN2426" s="106" t="str">
        <f t="shared" si="782"/>
        <v/>
      </c>
    </row>
    <row r="2427" spans="40:40" x14ac:dyDescent="0.25">
      <c r="AN2427" s="106" t="str">
        <f t="shared" si="782"/>
        <v/>
      </c>
    </row>
    <row r="2428" spans="40:40" x14ac:dyDescent="0.25">
      <c r="AN2428" s="106" t="str">
        <f t="shared" si="782"/>
        <v/>
      </c>
    </row>
    <row r="2429" spans="40:40" x14ac:dyDescent="0.25">
      <c r="AN2429" s="106" t="str">
        <f t="shared" si="782"/>
        <v/>
      </c>
    </row>
    <row r="2430" spans="40:40" x14ac:dyDescent="0.25">
      <c r="AN2430" s="106" t="str">
        <f t="shared" si="782"/>
        <v/>
      </c>
    </row>
    <row r="2431" spans="40:40" x14ac:dyDescent="0.25">
      <c r="AN2431" s="106" t="str">
        <f t="shared" si="782"/>
        <v/>
      </c>
    </row>
    <row r="2432" spans="40:40" x14ac:dyDescent="0.25">
      <c r="AN2432" s="106" t="str">
        <f t="shared" si="782"/>
        <v/>
      </c>
    </row>
    <row r="2433" spans="40:40" x14ac:dyDescent="0.25">
      <c r="AN2433" s="106" t="str">
        <f t="shared" si="782"/>
        <v/>
      </c>
    </row>
    <row r="2434" spans="40:40" x14ac:dyDescent="0.25">
      <c r="AN2434" s="106" t="str">
        <f t="shared" si="782"/>
        <v/>
      </c>
    </row>
    <row r="2435" spans="40:40" x14ac:dyDescent="0.25">
      <c r="AN2435" s="106" t="str">
        <f t="shared" si="782"/>
        <v/>
      </c>
    </row>
    <row r="2436" spans="40:40" x14ac:dyDescent="0.25">
      <c r="AN2436" s="106" t="str">
        <f t="shared" si="782"/>
        <v/>
      </c>
    </row>
    <row r="2437" spans="40:40" x14ac:dyDescent="0.25">
      <c r="AN2437" s="106" t="str">
        <f t="shared" si="782"/>
        <v/>
      </c>
    </row>
    <row r="2438" spans="40:40" x14ac:dyDescent="0.25">
      <c r="AN2438" s="106" t="str">
        <f t="shared" si="782"/>
        <v/>
      </c>
    </row>
    <row r="2439" spans="40:40" x14ac:dyDescent="0.25">
      <c r="AN2439" s="106" t="str">
        <f t="shared" si="782"/>
        <v/>
      </c>
    </row>
    <row r="2440" spans="40:40" x14ac:dyDescent="0.25">
      <c r="AN2440" s="106" t="str">
        <f t="shared" si="782"/>
        <v/>
      </c>
    </row>
    <row r="2441" spans="40:40" x14ac:dyDescent="0.25">
      <c r="AN2441" s="106" t="str">
        <f t="shared" si="782"/>
        <v/>
      </c>
    </row>
    <row r="2442" spans="40:40" x14ac:dyDescent="0.25">
      <c r="AN2442" s="106" t="str">
        <f t="shared" si="782"/>
        <v/>
      </c>
    </row>
    <row r="2443" spans="40:40" x14ac:dyDescent="0.25">
      <c r="AN2443" s="106" t="str">
        <f t="shared" si="782"/>
        <v/>
      </c>
    </row>
    <row r="2444" spans="40:40" x14ac:dyDescent="0.25">
      <c r="AN2444" s="106" t="str">
        <f t="shared" si="782"/>
        <v/>
      </c>
    </row>
    <row r="2445" spans="40:40" x14ac:dyDescent="0.25">
      <c r="AN2445" s="106" t="str">
        <f t="shared" si="782"/>
        <v/>
      </c>
    </row>
    <row r="2446" spans="40:40" x14ac:dyDescent="0.25">
      <c r="AN2446" s="106" t="str">
        <f t="shared" si="782"/>
        <v/>
      </c>
    </row>
    <row r="2447" spans="40:40" x14ac:dyDescent="0.25">
      <c r="AN2447" s="106" t="str">
        <f t="shared" si="782"/>
        <v/>
      </c>
    </row>
    <row r="2448" spans="40:40" x14ac:dyDescent="0.25">
      <c r="AN2448" s="106" t="str">
        <f t="shared" si="782"/>
        <v/>
      </c>
    </row>
    <row r="2449" spans="40:40" x14ac:dyDescent="0.25">
      <c r="AN2449" s="106" t="str">
        <f t="shared" si="782"/>
        <v/>
      </c>
    </row>
    <row r="2450" spans="40:40" x14ac:dyDescent="0.25">
      <c r="AN2450" s="106" t="str">
        <f t="shared" si="782"/>
        <v/>
      </c>
    </row>
    <row r="2451" spans="40:40" x14ac:dyDescent="0.25">
      <c r="AN2451" s="106" t="str">
        <f t="shared" ref="AN2451:AN2514" si="783">IF(AND(AT2451=0,AT2450&gt;0),DATE(B2451,C2451-1,1),"")</f>
        <v/>
      </c>
    </row>
    <row r="2452" spans="40:40" x14ac:dyDescent="0.25">
      <c r="AN2452" s="106" t="str">
        <f t="shared" si="783"/>
        <v/>
      </c>
    </row>
    <row r="2453" spans="40:40" x14ac:dyDescent="0.25">
      <c r="AN2453" s="106" t="str">
        <f t="shared" si="783"/>
        <v/>
      </c>
    </row>
    <row r="2454" spans="40:40" x14ac:dyDescent="0.25">
      <c r="AN2454" s="106" t="str">
        <f t="shared" si="783"/>
        <v/>
      </c>
    </row>
    <row r="2455" spans="40:40" x14ac:dyDescent="0.25">
      <c r="AN2455" s="106" t="str">
        <f t="shared" si="783"/>
        <v/>
      </c>
    </row>
    <row r="2456" spans="40:40" x14ac:dyDescent="0.25">
      <c r="AN2456" s="106" t="str">
        <f t="shared" si="783"/>
        <v/>
      </c>
    </row>
    <row r="2457" spans="40:40" x14ac:dyDescent="0.25">
      <c r="AN2457" s="106" t="str">
        <f t="shared" si="783"/>
        <v/>
      </c>
    </row>
    <row r="2458" spans="40:40" x14ac:dyDescent="0.25">
      <c r="AN2458" s="106" t="str">
        <f t="shared" si="783"/>
        <v/>
      </c>
    </row>
    <row r="2459" spans="40:40" x14ac:dyDescent="0.25">
      <c r="AN2459" s="106" t="str">
        <f t="shared" si="783"/>
        <v/>
      </c>
    </row>
    <row r="2460" spans="40:40" x14ac:dyDescent="0.25">
      <c r="AN2460" s="106" t="str">
        <f t="shared" si="783"/>
        <v/>
      </c>
    </row>
    <row r="2461" spans="40:40" x14ac:dyDescent="0.25">
      <c r="AN2461" s="106" t="str">
        <f t="shared" si="783"/>
        <v/>
      </c>
    </row>
    <row r="2462" spans="40:40" x14ac:dyDescent="0.25">
      <c r="AN2462" s="106" t="str">
        <f t="shared" si="783"/>
        <v/>
      </c>
    </row>
    <row r="2463" spans="40:40" x14ac:dyDescent="0.25">
      <c r="AN2463" s="106" t="str">
        <f t="shared" si="783"/>
        <v/>
      </c>
    </row>
    <row r="2464" spans="40:40" x14ac:dyDescent="0.25">
      <c r="AN2464" s="106" t="str">
        <f t="shared" si="783"/>
        <v/>
      </c>
    </row>
    <row r="2465" spans="40:40" x14ac:dyDescent="0.25">
      <c r="AN2465" s="106" t="str">
        <f t="shared" si="783"/>
        <v/>
      </c>
    </row>
    <row r="2466" spans="40:40" x14ac:dyDescent="0.25">
      <c r="AN2466" s="106" t="str">
        <f t="shared" si="783"/>
        <v/>
      </c>
    </row>
    <row r="2467" spans="40:40" x14ac:dyDescent="0.25">
      <c r="AN2467" s="106" t="str">
        <f t="shared" si="783"/>
        <v/>
      </c>
    </row>
    <row r="2468" spans="40:40" x14ac:dyDescent="0.25">
      <c r="AN2468" s="106" t="str">
        <f t="shared" si="783"/>
        <v/>
      </c>
    </row>
    <row r="2469" spans="40:40" x14ac:dyDescent="0.25">
      <c r="AN2469" s="106" t="str">
        <f t="shared" si="783"/>
        <v/>
      </c>
    </row>
    <row r="2470" spans="40:40" x14ac:dyDescent="0.25">
      <c r="AN2470" s="106" t="str">
        <f t="shared" si="783"/>
        <v/>
      </c>
    </row>
    <row r="2471" spans="40:40" x14ac:dyDescent="0.25">
      <c r="AN2471" s="106" t="str">
        <f t="shared" si="783"/>
        <v/>
      </c>
    </row>
    <row r="2472" spans="40:40" x14ac:dyDescent="0.25">
      <c r="AN2472" s="106" t="str">
        <f t="shared" si="783"/>
        <v/>
      </c>
    </row>
    <row r="2473" spans="40:40" x14ac:dyDescent="0.25">
      <c r="AN2473" s="106" t="str">
        <f t="shared" si="783"/>
        <v/>
      </c>
    </row>
    <row r="2474" spans="40:40" x14ac:dyDescent="0.25">
      <c r="AN2474" s="106" t="str">
        <f t="shared" si="783"/>
        <v/>
      </c>
    </row>
    <row r="2475" spans="40:40" x14ac:dyDescent="0.25">
      <c r="AN2475" s="106" t="str">
        <f t="shared" si="783"/>
        <v/>
      </c>
    </row>
    <row r="2476" spans="40:40" x14ac:dyDescent="0.25">
      <c r="AN2476" s="106" t="str">
        <f t="shared" si="783"/>
        <v/>
      </c>
    </row>
    <row r="2477" spans="40:40" x14ac:dyDescent="0.25">
      <c r="AN2477" s="106" t="str">
        <f t="shared" si="783"/>
        <v/>
      </c>
    </row>
    <row r="2478" spans="40:40" x14ac:dyDescent="0.25">
      <c r="AN2478" s="106" t="str">
        <f t="shared" si="783"/>
        <v/>
      </c>
    </row>
    <row r="2479" spans="40:40" x14ac:dyDescent="0.25">
      <c r="AN2479" s="106" t="str">
        <f t="shared" si="783"/>
        <v/>
      </c>
    </row>
    <row r="2480" spans="40:40" x14ac:dyDescent="0.25">
      <c r="AN2480" s="106" t="str">
        <f t="shared" si="783"/>
        <v/>
      </c>
    </row>
    <row r="2481" spans="40:40" x14ac:dyDescent="0.25">
      <c r="AN2481" s="106" t="str">
        <f t="shared" si="783"/>
        <v/>
      </c>
    </row>
    <row r="2482" spans="40:40" x14ac:dyDescent="0.25">
      <c r="AN2482" s="106" t="str">
        <f t="shared" si="783"/>
        <v/>
      </c>
    </row>
    <row r="2483" spans="40:40" x14ac:dyDescent="0.25">
      <c r="AN2483" s="106" t="str">
        <f t="shared" si="783"/>
        <v/>
      </c>
    </row>
    <row r="2484" spans="40:40" x14ac:dyDescent="0.25">
      <c r="AN2484" s="106" t="str">
        <f t="shared" si="783"/>
        <v/>
      </c>
    </row>
    <row r="2485" spans="40:40" x14ac:dyDescent="0.25">
      <c r="AN2485" s="106" t="str">
        <f t="shared" si="783"/>
        <v/>
      </c>
    </row>
    <row r="2486" spans="40:40" x14ac:dyDescent="0.25">
      <c r="AN2486" s="106" t="str">
        <f t="shared" si="783"/>
        <v/>
      </c>
    </row>
    <row r="2487" spans="40:40" x14ac:dyDescent="0.25">
      <c r="AN2487" s="106" t="str">
        <f t="shared" si="783"/>
        <v/>
      </c>
    </row>
    <row r="2488" spans="40:40" x14ac:dyDescent="0.25">
      <c r="AN2488" s="106" t="str">
        <f t="shared" si="783"/>
        <v/>
      </c>
    </row>
    <row r="2489" spans="40:40" x14ac:dyDescent="0.25">
      <c r="AN2489" s="106" t="str">
        <f t="shared" si="783"/>
        <v/>
      </c>
    </row>
    <row r="2490" spans="40:40" x14ac:dyDescent="0.25">
      <c r="AN2490" s="106" t="str">
        <f t="shared" si="783"/>
        <v/>
      </c>
    </row>
    <row r="2491" spans="40:40" x14ac:dyDescent="0.25">
      <c r="AN2491" s="106" t="str">
        <f t="shared" si="783"/>
        <v/>
      </c>
    </row>
    <row r="2492" spans="40:40" x14ac:dyDescent="0.25">
      <c r="AN2492" s="106" t="str">
        <f t="shared" si="783"/>
        <v/>
      </c>
    </row>
    <row r="2493" spans="40:40" x14ac:dyDescent="0.25">
      <c r="AN2493" s="106" t="str">
        <f t="shared" si="783"/>
        <v/>
      </c>
    </row>
    <row r="2494" spans="40:40" x14ac:dyDescent="0.25">
      <c r="AN2494" s="106" t="str">
        <f t="shared" si="783"/>
        <v/>
      </c>
    </row>
    <row r="2495" spans="40:40" x14ac:dyDescent="0.25">
      <c r="AN2495" s="106" t="str">
        <f t="shared" si="783"/>
        <v/>
      </c>
    </row>
    <row r="2496" spans="40:40" x14ac:dyDescent="0.25">
      <c r="AN2496" s="106" t="str">
        <f t="shared" si="783"/>
        <v/>
      </c>
    </row>
    <row r="2497" spans="40:40" x14ac:dyDescent="0.25">
      <c r="AN2497" s="106" t="str">
        <f t="shared" si="783"/>
        <v/>
      </c>
    </row>
    <row r="2498" spans="40:40" x14ac:dyDescent="0.25">
      <c r="AN2498" s="106" t="str">
        <f t="shared" si="783"/>
        <v/>
      </c>
    </row>
    <row r="2499" spans="40:40" x14ac:dyDescent="0.25">
      <c r="AN2499" s="106" t="str">
        <f t="shared" si="783"/>
        <v/>
      </c>
    </row>
    <row r="2500" spans="40:40" x14ac:dyDescent="0.25">
      <c r="AN2500" s="106" t="str">
        <f t="shared" si="783"/>
        <v/>
      </c>
    </row>
    <row r="2501" spans="40:40" x14ac:dyDescent="0.25">
      <c r="AN2501" s="106" t="str">
        <f t="shared" si="783"/>
        <v/>
      </c>
    </row>
    <row r="2502" spans="40:40" x14ac:dyDescent="0.25">
      <c r="AN2502" s="106" t="str">
        <f t="shared" si="783"/>
        <v/>
      </c>
    </row>
    <row r="2503" spans="40:40" x14ac:dyDescent="0.25">
      <c r="AN2503" s="106" t="str">
        <f t="shared" si="783"/>
        <v/>
      </c>
    </row>
    <row r="2504" spans="40:40" x14ac:dyDescent="0.25">
      <c r="AN2504" s="106" t="str">
        <f t="shared" si="783"/>
        <v/>
      </c>
    </row>
    <row r="2505" spans="40:40" x14ac:dyDescent="0.25">
      <c r="AN2505" s="106" t="str">
        <f t="shared" si="783"/>
        <v/>
      </c>
    </row>
    <row r="2506" spans="40:40" x14ac:dyDescent="0.25">
      <c r="AN2506" s="106" t="str">
        <f t="shared" si="783"/>
        <v/>
      </c>
    </row>
    <row r="2507" spans="40:40" x14ac:dyDescent="0.25">
      <c r="AN2507" s="106" t="str">
        <f t="shared" si="783"/>
        <v/>
      </c>
    </row>
    <row r="2508" spans="40:40" x14ac:dyDescent="0.25">
      <c r="AN2508" s="106" t="str">
        <f t="shared" si="783"/>
        <v/>
      </c>
    </row>
    <row r="2509" spans="40:40" x14ac:dyDescent="0.25">
      <c r="AN2509" s="106" t="str">
        <f t="shared" si="783"/>
        <v/>
      </c>
    </row>
    <row r="2510" spans="40:40" x14ac:dyDescent="0.25">
      <c r="AN2510" s="106" t="str">
        <f t="shared" si="783"/>
        <v/>
      </c>
    </row>
    <row r="2511" spans="40:40" x14ac:dyDescent="0.25">
      <c r="AN2511" s="106" t="str">
        <f t="shared" si="783"/>
        <v/>
      </c>
    </row>
    <row r="2512" spans="40:40" x14ac:dyDescent="0.25">
      <c r="AN2512" s="106" t="str">
        <f t="shared" si="783"/>
        <v/>
      </c>
    </row>
    <row r="2513" spans="40:40" x14ac:dyDescent="0.25">
      <c r="AN2513" s="106" t="str">
        <f t="shared" si="783"/>
        <v/>
      </c>
    </row>
    <row r="2514" spans="40:40" x14ac:dyDescent="0.25">
      <c r="AN2514" s="106" t="str">
        <f t="shared" si="783"/>
        <v/>
      </c>
    </row>
    <row r="2515" spans="40:40" x14ac:dyDescent="0.25">
      <c r="AN2515" s="106" t="str">
        <f t="shared" ref="AN2515:AN2578" si="784">IF(AND(AT2515=0,AT2514&gt;0),DATE(B2515,C2515-1,1),"")</f>
        <v/>
      </c>
    </row>
    <row r="2516" spans="40:40" x14ac:dyDescent="0.25">
      <c r="AN2516" s="106" t="str">
        <f t="shared" si="784"/>
        <v/>
      </c>
    </row>
    <row r="2517" spans="40:40" x14ac:dyDescent="0.25">
      <c r="AN2517" s="106" t="str">
        <f t="shared" si="784"/>
        <v/>
      </c>
    </row>
    <row r="2518" spans="40:40" x14ac:dyDescent="0.25">
      <c r="AN2518" s="106" t="str">
        <f t="shared" si="784"/>
        <v/>
      </c>
    </row>
    <row r="2519" spans="40:40" x14ac:dyDescent="0.25">
      <c r="AN2519" s="106" t="str">
        <f t="shared" si="784"/>
        <v/>
      </c>
    </row>
    <row r="2520" spans="40:40" x14ac:dyDescent="0.25">
      <c r="AN2520" s="106" t="str">
        <f t="shared" si="784"/>
        <v/>
      </c>
    </row>
    <row r="2521" spans="40:40" x14ac:dyDescent="0.25">
      <c r="AN2521" s="106" t="str">
        <f t="shared" si="784"/>
        <v/>
      </c>
    </row>
    <row r="2522" spans="40:40" x14ac:dyDescent="0.25">
      <c r="AN2522" s="106" t="str">
        <f t="shared" si="784"/>
        <v/>
      </c>
    </row>
    <row r="2523" spans="40:40" x14ac:dyDescent="0.25">
      <c r="AN2523" s="106" t="str">
        <f t="shared" si="784"/>
        <v/>
      </c>
    </row>
    <row r="2524" spans="40:40" x14ac:dyDescent="0.25">
      <c r="AN2524" s="106" t="str">
        <f t="shared" si="784"/>
        <v/>
      </c>
    </row>
    <row r="2525" spans="40:40" x14ac:dyDescent="0.25">
      <c r="AN2525" s="106" t="str">
        <f t="shared" si="784"/>
        <v/>
      </c>
    </row>
    <row r="2526" spans="40:40" x14ac:dyDescent="0.25">
      <c r="AN2526" s="106" t="str">
        <f t="shared" si="784"/>
        <v/>
      </c>
    </row>
    <row r="2527" spans="40:40" x14ac:dyDescent="0.25">
      <c r="AN2527" s="106" t="str">
        <f t="shared" si="784"/>
        <v/>
      </c>
    </row>
    <row r="2528" spans="40:40" x14ac:dyDescent="0.25">
      <c r="AN2528" s="106" t="str">
        <f t="shared" si="784"/>
        <v/>
      </c>
    </row>
    <row r="2529" spans="40:40" x14ac:dyDescent="0.25">
      <c r="AN2529" s="106" t="str">
        <f t="shared" si="784"/>
        <v/>
      </c>
    </row>
    <row r="2530" spans="40:40" x14ac:dyDescent="0.25">
      <c r="AN2530" s="106" t="str">
        <f t="shared" si="784"/>
        <v/>
      </c>
    </row>
    <row r="2531" spans="40:40" x14ac:dyDescent="0.25">
      <c r="AN2531" s="106" t="str">
        <f t="shared" si="784"/>
        <v/>
      </c>
    </row>
    <row r="2532" spans="40:40" x14ac:dyDescent="0.25">
      <c r="AN2532" s="106" t="str">
        <f t="shared" si="784"/>
        <v/>
      </c>
    </row>
    <row r="2533" spans="40:40" x14ac:dyDescent="0.25">
      <c r="AN2533" s="106" t="str">
        <f t="shared" si="784"/>
        <v/>
      </c>
    </row>
    <row r="2534" spans="40:40" x14ac:dyDescent="0.25">
      <c r="AN2534" s="106" t="str">
        <f t="shared" si="784"/>
        <v/>
      </c>
    </row>
    <row r="2535" spans="40:40" x14ac:dyDescent="0.25">
      <c r="AN2535" s="106" t="str">
        <f t="shared" si="784"/>
        <v/>
      </c>
    </row>
    <row r="2536" spans="40:40" x14ac:dyDescent="0.25">
      <c r="AN2536" s="106" t="str">
        <f t="shared" si="784"/>
        <v/>
      </c>
    </row>
    <row r="2537" spans="40:40" x14ac:dyDescent="0.25">
      <c r="AN2537" s="106" t="str">
        <f t="shared" si="784"/>
        <v/>
      </c>
    </row>
    <row r="2538" spans="40:40" x14ac:dyDescent="0.25">
      <c r="AN2538" s="106" t="str">
        <f t="shared" si="784"/>
        <v/>
      </c>
    </row>
    <row r="2539" spans="40:40" x14ac:dyDescent="0.25">
      <c r="AN2539" s="106" t="str">
        <f t="shared" si="784"/>
        <v/>
      </c>
    </row>
    <row r="2540" spans="40:40" x14ac:dyDescent="0.25">
      <c r="AN2540" s="106" t="str">
        <f t="shared" si="784"/>
        <v/>
      </c>
    </row>
    <row r="2541" spans="40:40" x14ac:dyDescent="0.25">
      <c r="AN2541" s="106" t="str">
        <f t="shared" si="784"/>
        <v/>
      </c>
    </row>
    <row r="2542" spans="40:40" x14ac:dyDescent="0.25">
      <c r="AN2542" s="106" t="str">
        <f t="shared" si="784"/>
        <v/>
      </c>
    </row>
    <row r="2543" spans="40:40" x14ac:dyDescent="0.25">
      <c r="AN2543" s="106" t="str">
        <f t="shared" si="784"/>
        <v/>
      </c>
    </row>
    <row r="2544" spans="40:40" x14ac:dyDescent="0.25">
      <c r="AN2544" s="106" t="str">
        <f t="shared" si="784"/>
        <v/>
      </c>
    </row>
    <row r="2545" spans="40:40" x14ac:dyDescent="0.25">
      <c r="AN2545" s="106" t="str">
        <f t="shared" si="784"/>
        <v/>
      </c>
    </row>
    <row r="2546" spans="40:40" x14ac:dyDescent="0.25">
      <c r="AN2546" s="106" t="str">
        <f t="shared" si="784"/>
        <v/>
      </c>
    </row>
    <row r="2547" spans="40:40" x14ac:dyDescent="0.25">
      <c r="AN2547" s="106" t="str">
        <f t="shared" si="784"/>
        <v/>
      </c>
    </row>
    <row r="2548" spans="40:40" x14ac:dyDescent="0.25">
      <c r="AN2548" s="106" t="str">
        <f t="shared" si="784"/>
        <v/>
      </c>
    </row>
    <row r="2549" spans="40:40" x14ac:dyDescent="0.25">
      <c r="AN2549" s="106" t="str">
        <f t="shared" si="784"/>
        <v/>
      </c>
    </row>
    <row r="2550" spans="40:40" x14ac:dyDescent="0.25">
      <c r="AN2550" s="106" t="str">
        <f t="shared" si="784"/>
        <v/>
      </c>
    </row>
    <row r="2551" spans="40:40" x14ac:dyDescent="0.25">
      <c r="AN2551" s="106" t="str">
        <f t="shared" si="784"/>
        <v/>
      </c>
    </row>
    <row r="2552" spans="40:40" x14ac:dyDescent="0.25">
      <c r="AN2552" s="106" t="str">
        <f t="shared" si="784"/>
        <v/>
      </c>
    </row>
    <row r="2553" spans="40:40" x14ac:dyDescent="0.25">
      <c r="AN2553" s="106" t="str">
        <f t="shared" si="784"/>
        <v/>
      </c>
    </row>
    <row r="2554" spans="40:40" x14ac:dyDescent="0.25">
      <c r="AN2554" s="106" t="str">
        <f t="shared" si="784"/>
        <v/>
      </c>
    </row>
    <row r="2555" spans="40:40" x14ac:dyDescent="0.25">
      <c r="AN2555" s="106" t="str">
        <f t="shared" si="784"/>
        <v/>
      </c>
    </row>
    <row r="2556" spans="40:40" x14ac:dyDescent="0.25">
      <c r="AN2556" s="106" t="str">
        <f t="shared" si="784"/>
        <v/>
      </c>
    </row>
    <row r="2557" spans="40:40" x14ac:dyDescent="0.25">
      <c r="AN2557" s="106" t="str">
        <f t="shared" si="784"/>
        <v/>
      </c>
    </row>
    <row r="2558" spans="40:40" x14ac:dyDescent="0.25">
      <c r="AN2558" s="106" t="str">
        <f t="shared" si="784"/>
        <v/>
      </c>
    </row>
    <row r="2559" spans="40:40" x14ac:dyDescent="0.25">
      <c r="AN2559" s="106" t="str">
        <f t="shared" si="784"/>
        <v/>
      </c>
    </row>
    <row r="2560" spans="40:40" x14ac:dyDescent="0.25">
      <c r="AN2560" s="106" t="str">
        <f t="shared" si="784"/>
        <v/>
      </c>
    </row>
    <row r="2561" spans="40:40" x14ac:dyDescent="0.25">
      <c r="AN2561" s="106" t="str">
        <f t="shared" si="784"/>
        <v/>
      </c>
    </row>
    <row r="2562" spans="40:40" x14ac:dyDescent="0.25">
      <c r="AN2562" s="106" t="str">
        <f t="shared" si="784"/>
        <v/>
      </c>
    </row>
    <row r="2563" spans="40:40" x14ac:dyDescent="0.25">
      <c r="AN2563" s="106" t="str">
        <f t="shared" si="784"/>
        <v/>
      </c>
    </row>
    <row r="2564" spans="40:40" x14ac:dyDescent="0.25">
      <c r="AN2564" s="106" t="str">
        <f t="shared" si="784"/>
        <v/>
      </c>
    </row>
    <row r="2565" spans="40:40" x14ac:dyDescent="0.25">
      <c r="AN2565" s="106" t="str">
        <f t="shared" si="784"/>
        <v/>
      </c>
    </row>
    <row r="2566" spans="40:40" x14ac:dyDescent="0.25">
      <c r="AN2566" s="106" t="str">
        <f t="shared" si="784"/>
        <v/>
      </c>
    </row>
    <row r="2567" spans="40:40" x14ac:dyDescent="0.25">
      <c r="AN2567" s="106" t="str">
        <f t="shared" si="784"/>
        <v/>
      </c>
    </row>
    <row r="2568" spans="40:40" x14ac:dyDescent="0.25">
      <c r="AN2568" s="106" t="str">
        <f t="shared" si="784"/>
        <v/>
      </c>
    </row>
    <row r="2569" spans="40:40" x14ac:dyDescent="0.25">
      <c r="AN2569" s="106" t="str">
        <f t="shared" si="784"/>
        <v/>
      </c>
    </row>
    <row r="2570" spans="40:40" x14ac:dyDescent="0.25">
      <c r="AN2570" s="106" t="str">
        <f t="shared" si="784"/>
        <v/>
      </c>
    </row>
    <row r="2571" spans="40:40" x14ac:dyDescent="0.25">
      <c r="AN2571" s="106" t="str">
        <f t="shared" si="784"/>
        <v/>
      </c>
    </row>
    <row r="2572" spans="40:40" x14ac:dyDescent="0.25">
      <c r="AN2572" s="106" t="str">
        <f t="shared" si="784"/>
        <v/>
      </c>
    </row>
    <row r="2573" spans="40:40" x14ac:dyDescent="0.25">
      <c r="AN2573" s="106" t="str">
        <f t="shared" si="784"/>
        <v/>
      </c>
    </row>
    <row r="2574" spans="40:40" x14ac:dyDescent="0.25">
      <c r="AN2574" s="106" t="str">
        <f t="shared" si="784"/>
        <v/>
      </c>
    </row>
    <row r="2575" spans="40:40" x14ac:dyDescent="0.25">
      <c r="AN2575" s="106" t="str">
        <f t="shared" si="784"/>
        <v/>
      </c>
    </row>
    <row r="2576" spans="40:40" x14ac:dyDescent="0.25">
      <c r="AN2576" s="106" t="str">
        <f t="shared" si="784"/>
        <v/>
      </c>
    </row>
    <row r="2577" spans="40:40" x14ac:dyDescent="0.25">
      <c r="AN2577" s="106" t="str">
        <f t="shared" si="784"/>
        <v/>
      </c>
    </row>
    <row r="2578" spans="40:40" x14ac:dyDescent="0.25">
      <c r="AN2578" s="106" t="str">
        <f t="shared" si="784"/>
        <v/>
      </c>
    </row>
    <row r="2579" spans="40:40" x14ac:dyDescent="0.25">
      <c r="AN2579" s="106" t="str">
        <f t="shared" ref="AN2579:AN2642" si="785">IF(AND(AT2579=0,AT2578&gt;0),DATE(B2579,C2579-1,1),"")</f>
        <v/>
      </c>
    </row>
    <row r="2580" spans="40:40" x14ac:dyDescent="0.25">
      <c r="AN2580" s="106" t="str">
        <f t="shared" si="785"/>
        <v/>
      </c>
    </row>
    <row r="2581" spans="40:40" x14ac:dyDescent="0.25">
      <c r="AN2581" s="106" t="str">
        <f t="shared" si="785"/>
        <v/>
      </c>
    </row>
    <row r="2582" spans="40:40" x14ac:dyDescent="0.25">
      <c r="AN2582" s="106" t="str">
        <f t="shared" si="785"/>
        <v/>
      </c>
    </row>
    <row r="2583" spans="40:40" x14ac:dyDescent="0.25">
      <c r="AN2583" s="106" t="str">
        <f t="shared" si="785"/>
        <v/>
      </c>
    </row>
    <row r="2584" spans="40:40" x14ac:dyDescent="0.25">
      <c r="AN2584" s="106" t="str">
        <f t="shared" si="785"/>
        <v/>
      </c>
    </row>
    <row r="2585" spans="40:40" x14ac:dyDescent="0.25">
      <c r="AN2585" s="106" t="str">
        <f t="shared" si="785"/>
        <v/>
      </c>
    </row>
    <row r="2586" spans="40:40" x14ac:dyDescent="0.25">
      <c r="AN2586" s="106" t="str">
        <f t="shared" si="785"/>
        <v/>
      </c>
    </row>
    <row r="2587" spans="40:40" x14ac:dyDescent="0.25">
      <c r="AN2587" s="106" t="str">
        <f t="shared" si="785"/>
        <v/>
      </c>
    </row>
    <row r="2588" spans="40:40" x14ac:dyDescent="0.25">
      <c r="AN2588" s="106" t="str">
        <f t="shared" si="785"/>
        <v/>
      </c>
    </row>
    <row r="2589" spans="40:40" x14ac:dyDescent="0.25">
      <c r="AN2589" s="106" t="str">
        <f t="shared" si="785"/>
        <v/>
      </c>
    </row>
    <row r="2590" spans="40:40" x14ac:dyDescent="0.25">
      <c r="AN2590" s="106" t="str">
        <f t="shared" si="785"/>
        <v/>
      </c>
    </row>
    <row r="2591" spans="40:40" x14ac:dyDescent="0.25">
      <c r="AN2591" s="106" t="str">
        <f t="shared" si="785"/>
        <v/>
      </c>
    </row>
    <row r="2592" spans="40:40" x14ac:dyDescent="0.25">
      <c r="AN2592" s="106" t="str">
        <f t="shared" si="785"/>
        <v/>
      </c>
    </row>
    <row r="2593" spans="40:40" x14ac:dyDescent="0.25">
      <c r="AN2593" s="106" t="str">
        <f t="shared" si="785"/>
        <v/>
      </c>
    </row>
    <row r="2594" spans="40:40" x14ac:dyDescent="0.25">
      <c r="AN2594" s="106" t="str">
        <f t="shared" si="785"/>
        <v/>
      </c>
    </row>
    <row r="2595" spans="40:40" x14ac:dyDescent="0.25">
      <c r="AN2595" s="106" t="str">
        <f t="shared" si="785"/>
        <v/>
      </c>
    </row>
    <row r="2596" spans="40:40" x14ac:dyDescent="0.25">
      <c r="AN2596" s="106" t="str">
        <f t="shared" si="785"/>
        <v/>
      </c>
    </row>
    <row r="2597" spans="40:40" x14ac:dyDescent="0.25">
      <c r="AN2597" s="106" t="str">
        <f t="shared" si="785"/>
        <v/>
      </c>
    </row>
    <row r="2598" spans="40:40" x14ac:dyDescent="0.25">
      <c r="AN2598" s="106" t="str">
        <f t="shared" si="785"/>
        <v/>
      </c>
    </row>
    <row r="2599" spans="40:40" x14ac:dyDescent="0.25">
      <c r="AN2599" s="106" t="str">
        <f t="shared" si="785"/>
        <v/>
      </c>
    </row>
    <row r="2600" spans="40:40" x14ac:dyDescent="0.25">
      <c r="AN2600" s="106" t="str">
        <f t="shared" si="785"/>
        <v/>
      </c>
    </row>
    <row r="2601" spans="40:40" x14ac:dyDescent="0.25">
      <c r="AN2601" s="106" t="str">
        <f t="shared" si="785"/>
        <v/>
      </c>
    </row>
    <row r="2602" spans="40:40" x14ac:dyDescent="0.25">
      <c r="AN2602" s="106" t="str">
        <f t="shared" si="785"/>
        <v/>
      </c>
    </row>
    <row r="2603" spans="40:40" x14ac:dyDescent="0.25">
      <c r="AN2603" s="106" t="str">
        <f t="shared" si="785"/>
        <v/>
      </c>
    </row>
    <row r="2604" spans="40:40" x14ac:dyDescent="0.25">
      <c r="AN2604" s="106" t="str">
        <f t="shared" si="785"/>
        <v/>
      </c>
    </row>
    <row r="2605" spans="40:40" x14ac:dyDescent="0.25">
      <c r="AN2605" s="106" t="str">
        <f t="shared" si="785"/>
        <v/>
      </c>
    </row>
    <row r="2606" spans="40:40" x14ac:dyDescent="0.25">
      <c r="AN2606" s="106" t="str">
        <f t="shared" si="785"/>
        <v/>
      </c>
    </row>
    <row r="2607" spans="40:40" x14ac:dyDescent="0.25">
      <c r="AN2607" s="106" t="str">
        <f t="shared" si="785"/>
        <v/>
      </c>
    </row>
    <row r="2608" spans="40:40" x14ac:dyDescent="0.25">
      <c r="AN2608" s="106" t="str">
        <f t="shared" si="785"/>
        <v/>
      </c>
    </row>
    <row r="2609" spans="40:40" x14ac:dyDescent="0.25">
      <c r="AN2609" s="106" t="str">
        <f t="shared" si="785"/>
        <v/>
      </c>
    </row>
    <row r="2610" spans="40:40" x14ac:dyDescent="0.25">
      <c r="AN2610" s="106" t="str">
        <f t="shared" si="785"/>
        <v/>
      </c>
    </row>
    <row r="2611" spans="40:40" x14ac:dyDescent="0.25">
      <c r="AN2611" s="106" t="str">
        <f t="shared" si="785"/>
        <v/>
      </c>
    </row>
    <row r="2612" spans="40:40" x14ac:dyDescent="0.25">
      <c r="AN2612" s="106" t="str">
        <f t="shared" si="785"/>
        <v/>
      </c>
    </row>
    <row r="2613" spans="40:40" x14ac:dyDescent="0.25">
      <c r="AN2613" s="106" t="str">
        <f t="shared" si="785"/>
        <v/>
      </c>
    </row>
    <row r="2614" spans="40:40" x14ac:dyDescent="0.25">
      <c r="AN2614" s="106" t="str">
        <f t="shared" si="785"/>
        <v/>
      </c>
    </row>
    <row r="2615" spans="40:40" x14ac:dyDescent="0.25">
      <c r="AN2615" s="106" t="str">
        <f t="shared" si="785"/>
        <v/>
      </c>
    </row>
    <row r="2616" spans="40:40" x14ac:dyDescent="0.25">
      <c r="AN2616" s="106" t="str">
        <f t="shared" si="785"/>
        <v/>
      </c>
    </row>
    <row r="2617" spans="40:40" x14ac:dyDescent="0.25">
      <c r="AN2617" s="106" t="str">
        <f t="shared" si="785"/>
        <v/>
      </c>
    </row>
    <row r="2618" spans="40:40" x14ac:dyDescent="0.25">
      <c r="AN2618" s="106" t="str">
        <f t="shared" si="785"/>
        <v/>
      </c>
    </row>
    <row r="2619" spans="40:40" x14ac:dyDescent="0.25">
      <c r="AN2619" s="106" t="str">
        <f t="shared" si="785"/>
        <v/>
      </c>
    </row>
    <row r="2620" spans="40:40" x14ac:dyDescent="0.25">
      <c r="AN2620" s="106" t="str">
        <f t="shared" si="785"/>
        <v/>
      </c>
    </row>
    <row r="2621" spans="40:40" x14ac:dyDescent="0.25">
      <c r="AN2621" s="106" t="str">
        <f t="shared" si="785"/>
        <v/>
      </c>
    </row>
    <row r="2622" spans="40:40" x14ac:dyDescent="0.25">
      <c r="AN2622" s="106" t="str">
        <f t="shared" si="785"/>
        <v/>
      </c>
    </row>
    <row r="2623" spans="40:40" x14ac:dyDescent="0.25">
      <c r="AN2623" s="106" t="str">
        <f t="shared" si="785"/>
        <v/>
      </c>
    </row>
    <row r="2624" spans="40:40" x14ac:dyDescent="0.25">
      <c r="AN2624" s="106" t="str">
        <f t="shared" si="785"/>
        <v/>
      </c>
    </row>
    <row r="2625" spans="40:40" x14ac:dyDescent="0.25">
      <c r="AN2625" s="106" t="str">
        <f t="shared" si="785"/>
        <v/>
      </c>
    </row>
    <row r="2626" spans="40:40" x14ac:dyDescent="0.25">
      <c r="AN2626" s="106" t="str">
        <f t="shared" si="785"/>
        <v/>
      </c>
    </row>
    <row r="2627" spans="40:40" x14ac:dyDescent="0.25">
      <c r="AN2627" s="106" t="str">
        <f t="shared" si="785"/>
        <v/>
      </c>
    </row>
    <row r="2628" spans="40:40" x14ac:dyDescent="0.25">
      <c r="AN2628" s="106" t="str">
        <f t="shared" si="785"/>
        <v/>
      </c>
    </row>
    <row r="2629" spans="40:40" x14ac:dyDescent="0.25">
      <c r="AN2629" s="106" t="str">
        <f t="shared" si="785"/>
        <v/>
      </c>
    </row>
    <row r="2630" spans="40:40" x14ac:dyDescent="0.25">
      <c r="AN2630" s="106" t="str">
        <f t="shared" si="785"/>
        <v/>
      </c>
    </row>
    <row r="2631" spans="40:40" x14ac:dyDescent="0.25">
      <c r="AN2631" s="106" t="str">
        <f t="shared" si="785"/>
        <v/>
      </c>
    </row>
    <row r="2632" spans="40:40" x14ac:dyDescent="0.25">
      <c r="AN2632" s="106" t="str">
        <f t="shared" si="785"/>
        <v/>
      </c>
    </row>
    <row r="2633" spans="40:40" x14ac:dyDescent="0.25">
      <c r="AN2633" s="106" t="str">
        <f t="shared" si="785"/>
        <v/>
      </c>
    </row>
    <row r="2634" spans="40:40" x14ac:dyDescent="0.25">
      <c r="AN2634" s="106" t="str">
        <f t="shared" si="785"/>
        <v/>
      </c>
    </row>
    <row r="2635" spans="40:40" x14ac:dyDescent="0.25">
      <c r="AN2635" s="106" t="str">
        <f t="shared" si="785"/>
        <v/>
      </c>
    </row>
    <row r="2636" spans="40:40" x14ac:dyDescent="0.25">
      <c r="AN2636" s="106" t="str">
        <f t="shared" si="785"/>
        <v/>
      </c>
    </row>
    <row r="2637" spans="40:40" x14ac:dyDescent="0.25">
      <c r="AN2637" s="106" t="str">
        <f t="shared" si="785"/>
        <v/>
      </c>
    </row>
    <row r="2638" spans="40:40" x14ac:dyDescent="0.25">
      <c r="AN2638" s="106" t="str">
        <f t="shared" si="785"/>
        <v/>
      </c>
    </row>
    <row r="2639" spans="40:40" x14ac:dyDescent="0.25">
      <c r="AN2639" s="106" t="str">
        <f t="shared" si="785"/>
        <v/>
      </c>
    </row>
    <row r="2640" spans="40:40" x14ac:dyDescent="0.25">
      <c r="AN2640" s="106" t="str">
        <f t="shared" si="785"/>
        <v/>
      </c>
    </row>
    <row r="2641" spans="40:40" x14ac:dyDescent="0.25">
      <c r="AN2641" s="106" t="str">
        <f t="shared" si="785"/>
        <v/>
      </c>
    </row>
    <row r="2642" spans="40:40" x14ac:dyDescent="0.25">
      <c r="AN2642" s="106" t="str">
        <f t="shared" si="785"/>
        <v/>
      </c>
    </row>
    <row r="2643" spans="40:40" x14ac:dyDescent="0.25">
      <c r="AN2643" s="106" t="str">
        <f t="shared" ref="AN2643:AN2706" si="786">IF(AND(AT2643=0,AT2642&gt;0),DATE(B2643,C2643-1,1),"")</f>
        <v/>
      </c>
    </row>
    <row r="2644" spans="40:40" x14ac:dyDescent="0.25">
      <c r="AN2644" s="106" t="str">
        <f t="shared" si="786"/>
        <v/>
      </c>
    </row>
    <row r="2645" spans="40:40" x14ac:dyDescent="0.25">
      <c r="AN2645" s="106" t="str">
        <f t="shared" si="786"/>
        <v/>
      </c>
    </row>
    <row r="2646" spans="40:40" x14ac:dyDescent="0.25">
      <c r="AN2646" s="106" t="str">
        <f t="shared" si="786"/>
        <v/>
      </c>
    </row>
    <row r="2647" spans="40:40" x14ac:dyDescent="0.25">
      <c r="AN2647" s="106" t="str">
        <f t="shared" si="786"/>
        <v/>
      </c>
    </row>
    <row r="2648" spans="40:40" x14ac:dyDescent="0.25">
      <c r="AN2648" s="106" t="str">
        <f t="shared" si="786"/>
        <v/>
      </c>
    </row>
    <row r="2649" spans="40:40" x14ac:dyDescent="0.25">
      <c r="AN2649" s="106" t="str">
        <f t="shared" si="786"/>
        <v/>
      </c>
    </row>
    <row r="2650" spans="40:40" x14ac:dyDescent="0.25">
      <c r="AN2650" s="106" t="str">
        <f t="shared" si="786"/>
        <v/>
      </c>
    </row>
    <row r="2651" spans="40:40" x14ac:dyDescent="0.25">
      <c r="AN2651" s="106" t="str">
        <f t="shared" si="786"/>
        <v/>
      </c>
    </row>
    <row r="2652" spans="40:40" x14ac:dyDescent="0.25">
      <c r="AN2652" s="106" t="str">
        <f t="shared" si="786"/>
        <v/>
      </c>
    </row>
    <row r="2653" spans="40:40" x14ac:dyDescent="0.25">
      <c r="AN2653" s="106" t="str">
        <f t="shared" si="786"/>
        <v/>
      </c>
    </row>
    <row r="2654" spans="40:40" x14ac:dyDescent="0.25">
      <c r="AN2654" s="106" t="str">
        <f t="shared" si="786"/>
        <v/>
      </c>
    </row>
    <row r="2655" spans="40:40" x14ac:dyDescent="0.25">
      <c r="AN2655" s="106" t="str">
        <f t="shared" si="786"/>
        <v/>
      </c>
    </row>
    <row r="2656" spans="40:40" x14ac:dyDescent="0.25">
      <c r="AN2656" s="106" t="str">
        <f t="shared" si="786"/>
        <v/>
      </c>
    </row>
    <row r="2657" spans="40:40" x14ac:dyDescent="0.25">
      <c r="AN2657" s="106" t="str">
        <f t="shared" si="786"/>
        <v/>
      </c>
    </row>
    <row r="2658" spans="40:40" x14ac:dyDescent="0.25">
      <c r="AN2658" s="106" t="str">
        <f t="shared" si="786"/>
        <v/>
      </c>
    </row>
    <row r="2659" spans="40:40" x14ac:dyDescent="0.25">
      <c r="AN2659" s="106" t="str">
        <f t="shared" si="786"/>
        <v/>
      </c>
    </row>
    <row r="2660" spans="40:40" x14ac:dyDescent="0.25">
      <c r="AN2660" s="106" t="str">
        <f t="shared" si="786"/>
        <v/>
      </c>
    </row>
    <row r="2661" spans="40:40" x14ac:dyDescent="0.25">
      <c r="AN2661" s="106" t="str">
        <f t="shared" si="786"/>
        <v/>
      </c>
    </row>
    <row r="2662" spans="40:40" x14ac:dyDescent="0.25">
      <c r="AN2662" s="106" t="str">
        <f t="shared" si="786"/>
        <v/>
      </c>
    </row>
    <row r="2663" spans="40:40" x14ac:dyDescent="0.25">
      <c r="AN2663" s="106" t="str">
        <f t="shared" si="786"/>
        <v/>
      </c>
    </row>
    <row r="2664" spans="40:40" x14ac:dyDescent="0.25">
      <c r="AN2664" s="106" t="str">
        <f t="shared" si="786"/>
        <v/>
      </c>
    </row>
    <row r="2665" spans="40:40" x14ac:dyDescent="0.25">
      <c r="AN2665" s="106" t="str">
        <f t="shared" si="786"/>
        <v/>
      </c>
    </row>
    <row r="2666" spans="40:40" x14ac:dyDescent="0.25">
      <c r="AN2666" s="106" t="str">
        <f t="shared" si="786"/>
        <v/>
      </c>
    </row>
    <row r="2667" spans="40:40" x14ac:dyDescent="0.25">
      <c r="AN2667" s="106" t="str">
        <f t="shared" si="786"/>
        <v/>
      </c>
    </row>
    <row r="2668" spans="40:40" x14ac:dyDescent="0.25">
      <c r="AN2668" s="106" t="str">
        <f t="shared" si="786"/>
        <v/>
      </c>
    </row>
    <row r="2669" spans="40:40" x14ac:dyDescent="0.25">
      <c r="AN2669" s="106" t="str">
        <f t="shared" si="786"/>
        <v/>
      </c>
    </row>
    <row r="2670" spans="40:40" x14ac:dyDescent="0.25">
      <c r="AN2670" s="106" t="str">
        <f t="shared" si="786"/>
        <v/>
      </c>
    </row>
    <row r="2671" spans="40:40" x14ac:dyDescent="0.25">
      <c r="AN2671" s="106" t="str">
        <f t="shared" si="786"/>
        <v/>
      </c>
    </row>
    <row r="2672" spans="40:40" x14ac:dyDescent="0.25">
      <c r="AN2672" s="106" t="str">
        <f t="shared" si="786"/>
        <v/>
      </c>
    </row>
    <row r="2673" spans="40:40" x14ac:dyDescent="0.25">
      <c r="AN2673" s="106" t="str">
        <f t="shared" si="786"/>
        <v/>
      </c>
    </row>
    <row r="2674" spans="40:40" x14ac:dyDescent="0.25">
      <c r="AN2674" s="106" t="str">
        <f t="shared" si="786"/>
        <v/>
      </c>
    </row>
    <row r="2675" spans="40:40" x14ac:dyDescent="0.25">
      <c r="AN2675" s="106" t="str">
        <f t="shared" si="786"/>
        <v/>
      </c>
    </row>
    <row r="2676" spans="40:40" x14ac:dyDescent="0.25">
      <c r="AN2676" s="106" t="str">
        <f t="shared" si="786"/>
        <v/>
      </c>
    </row>
    <row r="2677" spans="40:40" x14ac:dyDescent="0.25">
      <c r="AN2677" s="106" t="str">
        <f t="shared" si="786"/>
        <v/>
      </c>
    </row>
    <row r="2678" spans="40:40" x14ac:dyDescent="0.25">
      <c r="AN2678" s="106" t="str">
        <f t="shared" si="786"/>
        <v/>
      </c>
    </row>
    <row r="2679" spans="40:40" x14ac:dyDescent="0.25">
      <c r="AN2679" s="106" t="str">
        <f t="shared" si="786"/>
        <v/>
      </c>
    </row>
    <row r="2680" spans="40:40" x14ac:dyDescent="0.25">
      <c r="AN2680" s="106" t="str">
        <f t="shared" si="786"/>
        <v/>
      </c>
    </row>
    <row r="2681" spans="40:40" x14ac:dyDescent="0.25">
      <c r="AN2681" s="106" t="str">
        <f t="shared" si="786"/>
        <v/>
      </c>
    </row>
    <row r="2682" spans="40:40" x14ac:dyDescent="0.25">
      <c r="AN2682" s="106" t="str">
        <f t="shared" si="786"/>
        <v/>
      </c>
    </row>
    <row r="2683" spans="40:40" x14ac:dyDescent="0.25">
      <c r="AN2683" s="106" t="str">
        <f t="shared" si="786"/>
        <v/>
      </c>
    </row>
    <row r="2684" spans="40:40" x14ac:dyDescent="0.25">
      <c r="AN2684" s="106" t="str">
        <f t="shared" si="786"/>
        <v/>
      </c>
    </row>
    <row r="2685" spans="40:40" x14ac:dyDescent="0.25">
      <c r="AN2685" s="106" t="str">
        <f t="shared" si="786"/>
        <v/>
      </c>
    </row>
    <row r="2686" spans="40:40" x14ac:dyDescent="0.25">
      <c r="AN2686" s="106" t="str">
        <f t="shared" si="786"/>
        <v/>
      </c>
    </row>
    <row r="2687" spans="40:40" x14ac:dyDescent="0.25">
      <c r="AN2687" s="106" t="str">
        <f t="shared" si="786"/>
        <v/>
      </c>
    </row>
    <row r="2688" spans="40:40" x14ac:dyDescent="0.25">
      <c r="AN2688" s="106" t="str">
        <f t="shared" si="786"/>
        <v/>
      </c>
    </row>
    <row r="2689" spans="40:40" x14ac:dyDescent="0.25">
      <c r="AN2689" s="106" t="str">
        <f t="shared" si="786"/>
        <v/>
      </c>
    </row>
    <row r="2690" spans="40:40" x14ac:dyDescent="0.25">
      <c r="AN2690" s="106" t="str">
        <f t="shared" si="786"/>
        <v/>
      </c>
    </row>
    <row r="2691" spans="40:40" x14ac:dyDescent="0.25">
      <c r="AN2691" s="106" t="str">
        <f t="shared" si="786"/>
        <v/>
      </c>
    </row>
    <row r="2692" spans="40:40" x14ac:dyDescent="0.25">
      <c r="AN2692" s="106" t="str">
        <f t="shared" si="786"/>
        <v/>
      </c>
    </row>
    <row r="2693" spans="40:40" x14ac:dyDescent="0.25">
      <c r="AN2693" s="106" t="str">
        <f t="shared" si="786"/>
        <v/>
      </c>
    </row>
    <row r="2694" spans="40:40" x14ac:dyDescent="0.25">
      <c r="AN2694" s="106" t="str">
        <f t="shared" si="786"/>
        <v/>
      </c>
    </row>
    <row r="2695" spans="40:40" x14ac:dyDescent="0.25">
      <c r="AN2695" s="106" t="str">
        <f t="shared" si="786"/>
        <v/>
      </c>
    </row>
    <row r="2696" spans="40:40" x14ac:dyDescent="0.25">
      <c r="AN2696" s="106" t="str">
        <f t="shared" si="786"/>
        <v/>
      </c>
    </row>
    <row r="2697" spans="40:40" x14ac:dyDescent="0.25">
      <c r="AN2697" s="106" t="str">
        <f t="shared" si="786"/>
        <v/>
      </c>
    </row>
    <row r="2698" spans="40:40" x14ac:dyDescent="0.25">
      <c r="AN2698" s="106" t="str">
        <f t="shared" si="786"/>
        <v/>
      </c>
    </row>
    <row r="2699" spans="40:40" x14ac:dyDescent="0.25">
      <c r="AN2699" s="106" t="str">
        <f t="shared" si="786"/>
        <v/>
      </c>
    </row>
    <row r="2700" spans="40:40" x14ac:dyDescent="0.25">
      <c r="AN2700" s="106" t="str">
        <f t="shared" si="786"/>
        <v/>
      </c>
    </row>
    <row r="2701" spans="40:40" x14ac:dyDescent="0.25">
      <c r="AN2701" s="106" t="str">
        <f t="shared" si="786"/>
        <v/>
      </c>
    </row>
    <row r="2702" spans="40:40" x14ac:dyDescent="0.25">
      <c r="AN2702" s="106" t="str">
        <f t="shared" si="786"/>
        <v/>
      </c>
    </row>
    <row r="2703" spans="40:40" x14ac:dyDescent="0.25">
      <c r="AN2703" s="106" t="str">
        <f t="shared" si="786"/>
        <v/>
      </c>
    </row>
    <row r="2704" spans="40:40" x14ac:dyDescent="0.25">
      <c r="AN2704" s="106" t="str">
        <f t="shared" si="786"/>
        <v/>
      </c>
    </row>
    <row r="2705" spans="40:40" x14ac:dyDescent="0.25">
      <c r="AN2705" s="106" t="str">
        <f t="shared" si="786"/>
        <v/>
      </c>
    </row>
    <row r="2706" spans="40:40" x14ac:dyDescent="0.25">
      <c r="AN2706" s="106" t="str">
        <f t="shared" si="786"/>
        <v/>
      </c>
    </row>
    <row r="2707" spans="40:40" x14ac:dyDescent="0.25">
      <c r="AN2707" s="106" t="str">
        <f t="shared" ref="AN2707:AN2770" si="787">IF(AND(AT2707=0,AT2706&gt;0),DATE(B2707,C2707-1,1),"")</f>
        <v/>
      </c>
    </row>
    <row r="2708" spans="40:40" x14ac:dyDescent="0.25">
      <c r="AN2708" s="106" t="str">
        <f t="shared" si="787"/>
        <v/>
      </c>
    </row>
    <row r="2709" spans="40:40" x14ac:dyDescent="0.25">
      <c r="AN2709" s="106" t="str">
        <f t="shared" si="787"/>
        <v/>
      </c>
    </row>
    <row r="2710" spans="40:40" x14ac:dyDescent="0.25">
      <c r="AN2710" s="106" t="str">
        <f t="shared" si="787"/>
        <v/>
      </c>
    </row>
    <row r="2711" spans="40:40" x14ac:dyDescent="0.25">
      <c r="AN2711" s="106" t="str">
        <f t="shared" si="787"/>
        <v/>
      </c>
    </row>
    <row r="2712" spans="40:40" x14ac:dyDescent="0.25">
      <c r="AN2712" s="106" t="str">
        <f t="shared" si="787"/>
        <v/>
      </c>
    </row>
    <row r="2713" spans="40:40" x14ac:dyDescent="0.25">
      <c r="AN2713" s="106" t="str">
        <f t="shared" si="787"/>
        <v/>
      </c>
    </row>
    <row r="2714" spans="40:40" x14ac:dyDescent="0.25">
      <c r="AN2714" s="106" t="str">
        <f t="shared" si="787"/>
        <v/>
      </c>
    </row>
    <row r="2715" spans="40:40" x14ac:dyDescent="0.25">
      <c r="AN2715" s="106" t="str">
        <f t="shared" si="787"/>
        <v/>
      </c>
    </row>
    <row r="2716" spans="40:40" x14ac:dyDescent="0.25">
      <c r="AN2716" s="106" t="str">
        <f t="shared" si="787"/>
        <v/>
      </c>
    </row>
    <row r="2717" spans="40:40" x14ac:dyDescent="0.25">
      <c r="AN2717" s="106" t="str">
        <f t="shared" si="787"/>
        <v/>
      </c>
    </row>
    <row r="2718" spans="40:40" x14ac:dyDescent="0.25">
      <c r="AN2718" s="106" t="str">
        <f t="shared" si="787"/>
        <v/>
      </c>
    </row>
    <row r="2719" spans="40:40" x14ac:dyDescent="0.25">
      <c r="AN2719" s="106" t="str">
        <f t="shared" si="787"/>
        <v/>
      </c>
    </row>
    <row r="2720" spans="40:40" x14ac:dyDescent="0.25">
      <c r="AN2720" s="106" t="str">
        <f t="shared" si="787"/>
        <v/>
      </c>
    </row>
    <row r="2721" spans="40:40" x14ac:dyDescent="0.25">
      <c r="AN2721" s="106" t="str">
        <f t="shared" si="787"/>
        <v/>
      </c>
    </row>
    <row r="2722" spans="40:40" x14ac:dyDescent="0.25">
      <c r="AN2722" s="106" t="str">
        <f t="shared" si="787"/>
        <v/>
      </c>
    </row>
    <row r="2723" spans="40:40" x14ac:dyDescent="0.25">
      <c r="AN2723" s="106" t="str">
        <f t="shared" si="787"/>
        <v/>
      </c>
    </row>
    <row r="2724" spans="40:40" x14ac:dyDescent="0.25">
      <c r="AN2724" s="106" t="str">
        <f t="shared" si="787"/>
        <v/>
      </c>
    </row>
    <row r="2725" spans="40:40" x14ac:dyDescent="0.25">
      <c r="AN2725" s="106" t="str">
        <f t="shared" si="787"/>
        <v/>
      </c>
    </row>
    <row r="2726" spans="40:40" x14ac:dyDescent="0.25">
      <c r="AN2726" s="106" t="str">
        <f t="shared" si="787"/>
        <v/>
      </c>
    </row>
    <row r="2727" spans="40:40" x14ac:dyDescent="0.25">
      <c r="AN2727" s="106" t="str">
        <f t="shared" si="787"/>
        <v/>
      </c>
    </row>
    <row r="2728" spans="40:40" x14ac:dyDescent="0.25">
      <c r="AN2728" s="106" t="str">
        <f t="shared" si="787"/>
        <v/>
      </c>
    </row>
    <row r="2729" spans="40:40" x14ac:dyDescent="0.25">
      <c r="AN2729" s="106" t="str">
        <f t="shared" si="787"/>
        <v/>
      </c>
    </row>
    <row r="2730" spans="40:40" x14ac:dyDescent="0.25">
      <c r="AN2730" s="106" t="str">
        <f t="shared" si="787"/>
        <v/>
      </c>
    </row>
    <row r="2731" spans="40:40" x14ac:dyDescent="0.25">
      <c r="AN2731" s="106" t="str">
        <f t="shared" si="787"/>
        <v/>
      </c>
    </row>
    <row r="2732" spans="40:40" x14ac:dyDescent="0.25">
      <c r="AN2732" s="106" t="str">
        <f t="shared" si="787"/>
        <v/>
      </c>
    </row>
    <row r="2733" spans="40:40" x14ac:dyDescent="0.25">
      <c r="AN2733" s="106" t="str">
        <f t="shared" si="787"/>
        <v/>
      </c>
    </row>
    <row r="2734" spans="40:40" x14ac:dyDescent="0.25">
      <c r="AN2734" s="106" t="str">
        <f t="shared" si="787"/>
        <v/>
      </c>
    </row>
    <row r="2735" spans="40:40" x14ac:dyDescent="0.25">
      <c r="AN2735" s="106" t="str">
        <f t="shared" si="787"/>
        <v/>
      </c>
    </row>
    <row r="2736" spans="40:40" x14ac:dyDescent="0.25">
      <c r="AN2736" s="106" t="str">
        <f t="shared" si="787"/>
        <v/>
      </c>
    </row>
    <row r="2737" spans="40:40" x14ac:dyDescent="0.25">
      <c r="AN2737" s="106" t="str">
        <f t="shared" si="787"/>
        <v/>
      </c>
    </row>
    <row r="2738" spans="40:40" x14ac:dyDescent="0.25">
      <c r="AN2738" s="106" t="str">
        <f t="shared" si="787"/>
        <v/>
      </c>
    </row>
    <row r="2739" spans="40:40" x14ac:dyDescent="0.25">
      <c r="AN2739" s="106" t="str">
        <f t="shared" si="787"/>
        <v/>
      </c>
    </row>
    <row r="2740" spans="40:40" x14ac:dyDescent="0.25">
      <c r="AN2740" s="106" t="str">
        <f t="shared" si="787"/>
        <v/>
      </c>
    </row>
    <row r="2741" spans="40:40" x14ac:dyDescent="0.25">
      <c r="AN2741" s="106" t="str">
        <f t="shared" si="787"/>
        <v/>
      </c>
    </row>
    <row r="2742" spans="40:40" x14ac:dyDescent="0.25">
      <c r="AN2742" s="106" t="str">
        <f t="shared" si="787"/>
        <v/>
      </c>
    </row>
    <row r="2743" spans="40:40" x14ac:dyDescent="0.25">
      <c r="AN2743" s="106" t="str">
        <f t="shared" si="787"/>
        <v/>
      </c>
    </row>
    <row r="2744" spans="40:40" x14ac:dyDescent="0.25">
      <c r="AN2744" s="106" t="str">
        <f t="shared" si="787"/>
        <v/>
      </c>
    </row>
    <row r="2745" spans="40:40" x14ac:dyDescent="0.25">
      <c r="AN2745" s="106" t="str">
        <f t="shared" si="787"/>
        <v/>
      </c>
    </row>
    <row r="2746" spans="40:40" x14ac:dyDescent="0.25">
      <c r="AN2746" s="106" t="str">
        <f t="shared" si="787"/>
        <v/>
      </c>
    </row>
    <row r="2747" spans="40:40" x14ac:dyDescent="0.25">
      <c r="AN2747" s="106" t="str">
        <f t="shared" si="787"/>
        <v/>
      </c>
    </row>
    <row r="2748" spans="40:40" x14ac:dyDescent="0.25">
      <c r="AN2748" s="106" t="str">
        <f t="shared" si="787"/>
        <v/>
      </c>
    </row>
    <row r="2749" spans="40:40" x14ac:dyDescent="0.25">
      <c r="AN2749" s="106" t="str">
        <f t="shared" si="787"/>
        <v/>
      </c>
    </row>
    <row r="2750" spans="40:40" x14ac:dyDescent="0.25">
      <c r="AN2750" s="106" t="str">
        <f t="shared" si="787"/>
        <v/>
      </c>
    </row>
    <row r="2751" spans="40:40" x14ac:dyDescent="0.25">
      <c r="AN2751" s="106" t="str">
        <f t="shared" si="787"/>
        <v/>
      </c>
    </row>
    <row r="2752" spans="40:40" x14ac:dyDescent="0.25">
      <c r="AN2752" s="106" t="str">
        <f t="shared" si="787"/>
        <v/>
      </c>
    </row>
    <row r="2753" spans="40:40" x14ac:dyDescent="0.25">
      <c r="AN2753" s="106" t="str">
        <f t="shared" si="787"/>
        <v/>
      </c>
    </row>
    <row r="2754" spans="40:40" x14ac:dyDescent="0.25">
      <c r="AN2754" s="106" t="str">
        <f t="shared" si="787"/>
        <v/>
      </c>
    </row>
    <row r="2755" spans="40:40" x14ac:dyDescent="0.25">
      <c r="AN2755" s="106" t="str">
        <f t="shared" si="787"/>
        <v/>
      </c>
    </row>
    <row r="2756" spans="40:40" x14ac:dyDescent="0.25">
      <c r="AN2756" s="106" t="str">
        <f t="shared" si="787"/>
        <v/>
      </c>
    </row>
    <row r="2757" spans="40:40" x14ac:dyDescent="0.25">
      <c r="AN2757" s="106" t="str">
        <f t="shared" si="787"/>
        <v/>
      </c>
    </row>
    <row r="2758" spans="40:40" x14ac:dyDescent="0.25">
      <c r="AN2758" s="106" t="str">
        <f t="shared" si="787"/>
        <v/>
      </c>
    </row>
    <row r="2759" spans="40:40" x14ac:dyDescent="0.25">
      <c r="AN2759" s="106" t="str">
        <f t="shared" si="787"/>
        <v/>
      </c>
    </row>
    <row r="2760" spans="40:40" x14ac:dyDescent="0.25">
      <c r="AN2760" s="106" t="str">
        <f t="shared" si="787"/>
        <v/>
      </c>
    </row>
    <row r="2761" spans="40:40" x14ac:dyDescent="0.25">
      <c r="AN2761" s="106" t="str">
        <f t="shared" si="787"/>
        <v/>
      </c>
    </row>
    <row r="2762" spans="40:40" x14ac:dyDescent="0.25">
      <c r="AN2762" s="106" t="str">
        <f t="shared" si="787"/>
        <v/>
      </c>
    </row>
    <row r="2763" spans="40:40" x14ac:dyDescent="0.25">
      <c r="AN2763" s="106" t="str">
        <f t="shared" si="787"/>
        <v/>
      </c>
    </row>
    <row r="2764" spans="40:40" x14ac:dyDescent="0.25">
      <c r="AN2764" s="106" t="str">
        <f t="shared" si="787"/>
        <v/>
      </c>
    </row>
    <row r="2765" spans="40:40" x14ac:dyDescent="0.25">
      <c r="AN2765" s="106" t="str">
        <f t="shared" si="787"/>
        <v/>
      </c>
    </row>
    <row r="2766" spans="40:40" x14ac:dyDescent="0.25">
      <c r="AN2766" s="106" t="str">
        <f t="shared" si="787"/>
        <v/>
      </c>
    </row>
    <row r="2767" spans="40:40" x14ac:dyDescent="0.25">
      <c r="AN2767" s="106" t="str">
        <f t="shared" si="787"/>
        <v/>
      </c>
    </row>
    <row r="2768" spans="40:40" x14ac:dyDescent="0.25">
      <c r="AN2768" s="106" t="str">
        <f t="shared" si="787"/>
        <v/>
      </c>
    </row>
    <row r="2769" spans="40:40" x14ac:dyDescent="0.25">
      <c r="AN2769" s="106" t="str">
        <f t="shared" si="787"/>
        <v/>
      </c>
    </row>
    <row r="2770" spans="40:40" x14ac:dyDescent="0.25">
      <c r="AN2770" s="106" t="str">
        <f t="shared" si="787"/>
        <v/>
      </c>
    </row>
    <row r="2771" spans="40:40" x14ac:dyDescent="0.25">
      <c r="AN2771" s="106" t="str">
        <f t="shared" ref="AN2771:AN2834" si="788">IF(AND(AT2771=0,AT2770&gt;0),DATE(B2771,C2771-1,1),"")</f>
        <v/>
      </c>
    </row>
    <row r="2772" spans="40:40" x14ac:dyDescent="0.25">
      <c r="AN2772" s="106" t="str">
        <f t="shared" si="788"/>
        <v/>
      </c>
    </row>
    <row r="2773" spans="40:40" x14ac:dyDescent="0.25">
      <c r="AN2773" s="106" t="str">
        <f t="shared" si="788"/>
        <v/>
      </c>
    </row>
    <row r="2774" spans="40:40" x14ac:dyDescent="0.25">
      <c r="AN2774" s="106" t="str">
        <f t="shared" si="788"/>
        <v/>
      </c>
    </row>
    <row r="2775" spans="40:40" x14ac:dyDescent="0.25">
      <c r="AN2775" s="106" t="str">
        <f t="shared" si="788"/>
        <v/>
      </c>
    </row>
    <row r="2776" spans="40:40" x14ac:dyDescent="0.25">
      <c r="AN2776" s="106" t="str">
        <f t="shared" si="788"/>
        <v/>
      </c>
    </row>
    <row r="2777" spans="40:40" x14ac:dyDescent="0.25">
      <c r="AN2777" s="106" t="str">
        <f t="shared" si="788"/>
        <v/>
      </c>
    </row>
    <row r="2778" spans="40:40" x14ac:dyDescent="0.25">
      <c r="AN2778" s="106" t="str">
        <f t="shared" si="788"/>
        <v/>
      </c>
    </row>
    <row r="2779" spans="40:40" x14ac:dyDescent="0.25">
      <c r="AN2779" s="106" t="str">
        <f t="shared" si="788"/>
        <v/>
      </c>
    </row>
    <row r="2780" spans="40:40" x14ac:dyDescent="0.25">
      <c r="AN2780" s="106" t="str">
        <f t="shared" si="788"/>
        <v/>
      </c>
    </row>
    <row r="2781" spans="40:40" x14ac:dyDescent="0.25">
      <c r="AN2781" s="106" t="str">
        <f t="shared" si="788"/>
        <v/>
      </c>
    </row>
    <row r="2782" spans="40:40" x14ac:dyDescent="0.25">
      <c r="AN2782" s="106" t="str">
        <f t="shared" si="788"/>
        <v/>
      </c>
    </row>
    <row r="2783" spans="40:40" x14ac:dyDescent="0.25">
      <c r="AN2783" s="106" t="str">
        <f t="shared" si="788"/>
        <v/>
      </c>
    </row>
    <row r="2784" spans="40:40" x14ac:dyDescent="0.25">
      <c r="AN2784" s="106" t="str">
        <f t="shared" si="788"/>
        <v/>
      </c>
    </row>
    <row r="2785" spans="40:40" x14ac:dyDescent="0.25">
      <c r="AN2785" s="106" t="str">
        <f t="shared" si="788"/>
        <v/>
      </c>
    </row>
    <row r="2786" spans="40:40" x14ac:dyDescent="0.25">
      <c r="AN2786" s="106" t="str">
        <f t="shared" si="788"/>
        <v/>
      </c>
    </row>
    <row r="2787" spans="40:40" x14ac:dyDescent="0.25">
      <c r="AN2787" s="106" t="str">
        <f t="shared" si="788"/>
        <v/>
      </c>
    </row>
    <row r="2788" spans="40:40" x14ac:dyDescent="0.25">
      <c r="AN2788" s="106" t="str">
        <f t="shared" si="788"/>
        <v/>
      </c>
    </row>
    <row r="2789" spans="40:40" x14ac:dyDescent="0.25">
      <c r="AN2789" s="106" t="str">
        <f t="shared" si="788"/>
        <v/>
      </c>
    </row>
    <row r="2790" spans="40:40" x14ac:dyDescent="0.25">
      <c r="AN2790" s="106" t="str">
        <f t="shared" si="788"/>
        <v/>
      </c>
    </row>
    <row r="2791" spans="40:40" x14ac:dyDescent="0.25">
      <c r="AN2791" s="106" t="str">
        <f t="shared" si="788"/>
        <v/>
      </c>
    </row>
    <row r="2792" spans="40:40" x14ac:dyDescent="0.25">
      <c r="AN2792" s="106" t="str">
        <f t="shared" si="788"/>
        <v/>
      </c>
    </row>
    <row r="2793" spans="40:40" x14ac:dyDescent="0.25">
      <c r="AN2793" s="106" t="str">
        <f t="shared" si="788"/>
        <v/>
      </c>
    </row>
    <row r="2794" spans="40:40" x14ac:dyDescent="0.25">
      <c r="AN2794" s="106" t="str">
        <f t="shared" si="788"/>
        <v/>
      </c>
    </row>
    <row r="2795" spans="40:40" x14ac:dyDescent="0.25">
      <c r="AN2795" s="106" t="str">
        <f t="shared" si="788"/>
        <v/>
      </c>
    </row>
    <row r="2796" spans="40:40" x14ac:dyDescent="0.25">
      <c r="AN2796" s="106" t="str">
        <f t="shared" si="788"/>
        <v/>
      </c>
    </row>
    <row r="2797" spans="40:40" x14ac:dyDescent="0.25">
      <c r="AN2797" s="106" t="str">
        <f t="shared" si="788"/>
        <v/>
      </c>
    </row>
    <row r="2798" spans="40:40" x14ac:dyDescent="0.25">
      <c r="AN2798" s="106" t="str">
        <f t="shared" si="788"/>
        <v/>
      </c>
    </row>
    <row r="2799" spans="40:40" x14ac:dyDescent="0.25">
      <c r="AN2799" s="106" t="str">
        <f t="shared" si="788"/>
        <v/>
      </c>
    </row>
    <row r="2800" spans="40:40" x14ac:dyDescent="0.25">
      <c r="AN2800" s="106" t="str">
        <f t="shared" si="788"/>
        <v/>
      </c>
    </row>
    <row r="2801" spans="40:40" x14ac:dyDescent="0.25">
      <c r="AN2801" s="106" t="str">
        <f t="shared" si="788"/>
        <v/>
      </c>
    </row>
    <row r="2802" spans="40:40" x14ac:dyDescent="0.25">
      <c r="AN2802" s="106" t="str">
        <f t="shared" si="788"/>
        <v/>
      </c>
    </row>
    <row r="2803" spans="40:40" x14ac:dyDescent="0.25">
      <c r="AN2803" s="106" t="str">
        <f t="shared" si="788"/>
        <v/>
      </c>
    </row>
    <row r="2804" spans="40:40" x14ac:dyDescent="0.25">
      <c r="AN2804" s="106" t="str">
        <f t="shared" si="788"/>
        <v/>
      </c>
    </row>
    <row r="2805" spans="40:40" x14ac:dyDescent="0.25">
      <c r="AN2805" s="106" t="str">
        <f t="shared" si="788"/>
        <v/>
      </c>
    </row>
    <row r="2806" spans="40:40" x14ac:dyDescent="0.25">
      <c r="AN2806" s="106" t="str">
        <f t="shared" si="788"/>
        <v/>
      </c>
    </row>
    <row r="2807" spans="40:40" x14ac:dyDescent="0.25">
      <c r="AN2807" s="106" t="str">
        <f t="shared" si="788"/>
        <v/>
      </c>
    </row>
    <row r="2808" spans="40:40" x14ac:dyDescent="0.25">
      <c r="AN2808" s="106" t="str">
        <f t="shared" si="788"/>
        <v/>
      </c>
    </row>
    <row r="2809" spans="40:40" x14ac:dyDescent="0.25">
      <c r="AN2809" s="106" t="str">
        <f t="shared" si="788"/>
        <v/>
      </c>
    </row>
    <row r="2810" spans="40:40" x14ac:dyDescent="0.25">
      <c r="AN2810" s="106" t="str">
        <f t="shared" si="788"/>
        <v/>
      </c>
    </row>
    <row r="2811" spans="40:40" x14ac:dyDescent="0.25">
      <c r="AN2811" s="106" t="str">
        <f t="shared" si="788"/>
        <v/>
      </c>
    </row>
    <row r="2812" spans="40:40" x14ac:dyDescent="0.25">
      <c r="AN2812" s="106" t="str">
        <f t="shared" si="788"/>
        <v/>
      </c>
    </row>
    <row r="2813" spans="40:40" x14ac:dyDescent="0.25">
      <c r="AN2813" s="106" t="str">
        <f t="shared" si="788"/>
        <v/>
      </c>
    </row>
    <row r="2814" spans="40:40" x14ac:dyDescent="0.25">
      <c r="AN2814" s="106" t="str">
        <f t="shared" si="788"/>
        <v/>
      </c>
    </row>
    <row r="2815" spans="40:40" x14ac:dyDescent="0.25">
      <c r="AN2815" s="106" t="str">
        <f t="shared" si="788"/>
        <v/>
      </c>
    </row>
    <row r="2816" spans="40:40" x14ac:dyDescent="0.25">
      <c r="AN2816" s="106" t="str">
        <f t="shared" si="788"/>
        <v/>
      </c>
    </row>
    <row r="2817" spans="40:40" x14ac:dyDescent="0.25">
      <c r="AN2817" s="106" t="str">
        <f t="shared" si="788"/>
        <v/>
      </c>
    </row>
    <row r="2818" spans="40:40" x14ac:dyDescent="0.25">
      <c r="AN2818" s="106" t="str">
        <f t="shared" si="788"/>
        <v/>
      </c>
    </row>
    <row r="2819" spans="40:40" x14ac:dyDescent="0.25">
      <c r="AN2819" s="106" t="str">
        <f t="shared" si="788"/>
        <v/>
      </c>
    </row>
    <row r="2820" spans="40:40" x14ac:dyDescent="0.25">
      <c r="AN2820" s="106" t="str">
        <f t="shared" si="788"/>
        <v/>
      </c>
    </row>
    <row r="2821" spans="40:40" x14ac:dyDescent="0.25">
      <c r="AN2821" s="106" t="str">
        <f t="shared" si="788"/>
        <v/>
      </c>
    </row>
    <row r="2822" spans="40:40" x14ac:dyDescent="0.25">
      <c r="AN2822" s="106" t="str">
        <f t="shared" si="788"/>
        <v/>
      </c>
    </row>
    <row r="2823" spans="40:40" x14ac:dyDescent="0.25">
      <c r="AN2823" s="106" t="str">
        <f t="shared" si="788"/>
        <v/>
      </c>
    </row>
    <row r="2824" spans="40:40" x14ac:dyDescent="0.25">
      <c r="AN2824" s="106" t="str">
        <f t="shared" si="788"/>
        <v/>
      </c>
    </row>
    <row r="2825" spans="40:40" x14ac:dyDescent="0.25">
      <c r="AN2825" s="106" t="str">
        <f t="shared" si="788"/>
        <v/>
      </c>
    </row>
    <row r="2826" spans="40:40" x14ac:dyDescent="0.25">
      <c r="AN2826" s="106" t="str">
        <f t="shared" si="788"/>
        <v/>
      </c>
    </row>
    <row r="2827" spans="40:40" x14ac:dyDescent="0.25">
      <c r="AN2827" s="106" t="str">
        <f t="shared" si="788"/>
        <v/>
      </c>
    </row>
    <row r="2828" spans="40:40" x14ac:dyDescent="0.25">
      <c r="AN2828" s="106" t="str">
        <f t="shared" si="788"/>
        <v/>
      </c>
    </row>
    <row r="2829" spans="40:40" x14ac:dyDescent="0.25">
      <c r="AN2829" s="106" t="str">
        <f t="shared" si="788"/>
        <v/>
      </c>
    </row>
    <row r="2830" spans="40:40" x14ac:dyDescent="0.25">
      <c r="AN2830" s="106" t="str">
        <f t="shared" si="788"/>
        <v/>
      </c>
    </row>
    <row r="2831" spans="40:40" x14ac:dyDescent="0.25">
      <c r="AN2831" s="106" t="str">
        <f t="shared" si="788"/>
        <v/>
      </c>
    </row>
    <row r="2832" spans="40:40" x14ac:dyDescent="0.25">
      <c r="AN2832" s="106" t="str">
        <f t="shared" si="788"/>
        <v/>
      </c>
    </row>
    <row r="2833" spans="40:40" x14ac:dyDescent="0.25">
      <c r="AN2833" s="106" t="str">
        <f t="shared" si="788"/>
        <v/>
      </c>
    </row>
    <row r="2834" spans="40:40" x14ac:dyDescent="0.25">
      <c r="AN2834" s="106" t="str">
        <f t="shared" si="788"/>
        <v/>
      </c>
    </row>
    <row r="2835" spans="40:40" x14ac:dyDescent="0.25">
      <c r="AN2835" s="106" t="str">
        <f t="shared" ref="AN2835:AN2898" si="789">IF(AND(AT2835=0,AT2834&gt;0),DATE(B2835,C2835-1,1),"")</f>
        <v/>
      </c>
    </row>
    <row r="2836" spans="40:40" x14ac:dyDescent="0.25">
      <c r="AN2836" s="106" t="str">
        <f t="shared" si="789"/>
        <v/>
      </c>
    </row>
    <row r="2837" spans="40:40" x14ac:dyDescent="0.25">
      <c r="AN2837" s="106" t="str">
        <f t="shared" si="789"/>
        <v/>
      </c>
    </row>
    <row r="2838" spans="40:40" x14ac:dyDescent="0.25">
      <c r="AN2838" s="106" t="str">
        <f t="shared" si="789"/>
        <v/>
      </c>
    </row>
    <row r="2839" spans="40:40" x14ac:dyDescent="0.25">
      <c r="AN2839" s="106" t="str">
        <f t="shared" si="789"/>
        <v/>
      </c>
    </row>
    <row r="2840" spans="40:40" x14ac:dyDescent="0.25">
      <c r="AN2840" s="106" t="str">
        <f t="shared" si="789"/>
        <v/>
      </c>
    </row>
    <row r="2841" spans="40:40" x14ac:dyDescent="0.25">
      <c r="AN2841" s="106" t="str">
        <f t="shared" si="789"/>
        <v/>
      </c>
    </row>
    <row r="2842" spans="40:40" x14ac:dyDescent="0.25">
      <c r="AN2842" s="106" t="str">
        <f t="shared" si="789"/>
        <v/>
      </c>
    </row>
    <row r="2843" spans="40:40" x14ac:dyDescent="0.25">
      <c r="AN2843" s="106" t="str">
        <f t="shared" si="789"/>
        <v/>
      </c>
    </row>
    <row r="2844" spans="40:40" x14ac:dyDescent="0.25">
      <c r="AN2844" s="106" t="str">
        <f t="shared" si="789"/>
        <v/>
      </c>
    </row>
    <row r="2845" spans="40:40" x14ac:dyDescent="0.25">
      <c r="AN2845" s="106" t="str">
        <f t="shared" si="789"/>
        <v/>
      </c>
    </row>
    <row r="2846" spans="40:40" x14ac:dyDescent="0.25">
      <c r="AN2846" s="106" t="str">
        <f t="shared" si="789"/>
        <v/>
      </c>
    </row>
    <row r="2847" spans="40:40" x14ac:dyDescent="0.25">
      <c r="AN2847" s="106" t="str">
        <f t="shared" si="789"/>
        <v/>
      </c>
    </row>
    <row r="2848" spans="40:40" x14ac:dyDescent="0.25">
      <c r="AN2848" s="106" t="str">
        <f t="shared" si="789"/>
        <v/>
      </c>
    </row>
    <row r="2849" spans="40:40" x14ac:dyDescent="0.25">
      <c r="AN2849" s="106" t="str">
        <f t="shared" si="789"/>
        <v/>
      </c>
    </row>
    <row r="2850" spans="40:40" x14ac:dyDescent="0.25">
      <c r="AN2850" s="106" t="str">
        <f t="shared" si="789"/>
        <v/>
      </c>
    </row>
    <row r="2851" spans="40:40" x14ac:dyDescent="0.25">
      <c r="AN2851" s="106" t="str">
        <f t="shared" si="789"/>
        <v/>
      </c>
    </row>
    <row r="2852" spans="40:40" x14ac:dyDescent="0.25">
      <c r="AN2852" s="106" t="str">
        <f t="shared" si="789"/>
        <v/>
      </c>
    </row>
    <row r="2853" spans="40:40" x14ac:dyDescent="0.25">
      <c r="AN2853" s="106" t="str">
        <f t="shared" si="789"/>
        <v/>
      </c>
    </row>
    <row r="2854" spans="40:40" x14ac:dyDescent="0.25">
      <c r="AN2854" s="106" t="str">
        <f t="shared" si="789"/>
        <v/>
      </c>
    </row>
    <row r="2855" spans="40:40" x14ac:dyDescent="0.25">
      <c r="AN2855" s="106" t="str">
        <f t="shared" si="789"/>
        <v/>
      </c>
    </row>
    <row r="2856" spans="40:40" x14ac:dyDescent="0.25">
      <c r="AN2856" s="106" t="str">
        <f t="shared" si="789"/>
        <v/>
      </c>
    </row>
    <row r="2857" spans="40:40" x14ac:dyDescent="0.25">
      <c r="AN2857" s="106" t="str">
        <f t="shared" si="789"/>
        <v/>
      </c>
    </row>
    <row r="2858" spans="40:40" x14ac:dyDescent="0.25">
      <c r="AN2858" s="106" t="str">
        <f t="shared" si="789"/>
        <v/>
      </c>
    </row>
    <row r="2859" spans="40:40" x14ac:dyDescent="0.25">
      <c r="AN2859" s="106" t="str">
        <f t="shared" si="789"/>
        <v/>
      </c>
    </row>
    <row r="2860" spans="40:40" x14ac:dyDescent="0.25">
      <c r="AN2860" s="106" t="str">
        <f t="shared" si="789"/>
        <v/>
      </c>
    </row>
    <row r="2861" spans="40:40" x14ac:dyDescent="0.25">
      <c r="AN2861" s="106" t="str">
        <f t="shared" si="789"/>
        <v/>
      </c>
    </row>
    <row r="2862" spans="40:40" x14ac:dyDescent="0.25">
      <c r="AN2862" s="106" t="str">
        <f t="shared" si="789"/>
        <v/>
      </c>
    </row>
    <row r="2863" spans="40:40" x14ac:dyDescent="0.25">
      <c r="AN2863" s="106" t="str">
        <f t="shared" si="789"/>
        <v/>
      </c>
    </row>
    <row r="2864" spans="40:40" x14ac:dyDescent="0.25">
      <c r="AN2864" s="106" t="str">
        <f t="shared" si="789"/>
        <v/>
      </c>
    </row>
    <row r="2865" spans="40:40" x14ac:dyDescent="0.25">
      <c r="AN2865" s="106" t="str">
        <f t="shared" si="789"/>
        <v/>
      </c>
    </row>
    <row r="2866" spans="40:40" x14ac:dyDescent="0.25">
      <c r="AN2866" s="106" t="str">
        <f t="shared" si="789"/>
        <v/>
      </c>
    </row>
    <row r="2867" spans="40:40" x14ac:dyDescent="0.25">
      <c r="AN2867" s="106" t="str">
        <f t="shared" si="789"/>
        <v/>
      </c>
    </row>
    <row r="2868" spans="40:40" x14ac:dyDescent="0.25">
      <c r="AN2868" s="106" t="str">
        <f t="shared" si="789"/>
        <v/>
      </c>
    </row>
    <row r="2869" spans="40:40" x14ac:dyDescent="0.25">
      <c r="AN2869" s="106" t="str">
        <f t="shared" si="789"/>
        <v/>
      </c>
    </row>
    <row r="2870" spans="40:40" x14ac:dyDescent="0.25">
      <c r="AN2870" s="106" t="str">
        <f t="shared" si="789"/>
        <v/>
      </c>
    </row>
    <row r="2871" spans="40:40" x14ac:dyDescent="0.25">
      <c r="AN2871" s="106" t="str">
        <f t="shared" si="789"/>
        <v/>
      </c>
    </row>
    <row r="2872" spans="40:40" x14ac:dyDescent="0.25">
      <c r="AN2872" s="106" t="str">
        <f t="shared" si="789"/>
        <v/>
      </c>
    </row>
    <row r="2873" spans="40:40" x14ac:dyDescent="0.25">
      <c r="AN2873" s="106" t="str">
        <f t="shared" si="789"/>
        <v/>
      </c>
    </row>
    <row r="2874" spans="40:40" x14ac:dyDescent="0.25">
      <c r="AN2874" s="106" t="str">
        <f t="shared" si="789"/>
        <v/>
      </c>
    </row>
    <row r="2875" spans="40:40" x14ac:dyDescent="0.25">
      <c r="AN2875" s="106" t="str">
        <f t="shared" si="789"/>
        <v/>
      </c>
    </row>
    <row r="2876" spans="40:40" x14ac:dyDescent="0.25">
      <c r="AN2876" s="106" t="str">
        <f t="shared" si="789"/>
        <v/>
      </c>
    </row>
    <row r="2877" spans="40:40" x14ac:dyDescent="0.25">
      <c r="AN2877" s="106" t="str">
        <f t="shared" si="789"/>
        <v/>
      </c>
    </row>
    <row r="2878" spans="40:40" x14ac:dyDescent="0.25">
      <c r="AN2878" s="106" t="str">
        <f t="shared" si="789"/>
        <v/>
      </c>
    </row>
    <row r="2879" spans="40:40" x14ac:dyDescent="0.25">
      <c r="AN2879" s="106" t="str">
        <f t="shared" si="789"/>
        <v/>
      </c>
    </row>
    <row r="2880" spans="40:40" x14ac:dyDescent="0.25">
      <c r="AN2880" s="106" t="str">
        <f t="shared" si="789"/>
        <v/>
      </c>
    </row>
    <row r="2881" spans="40:40" x14ac:dyDescent="0.25">
      <c r="AN2881" s="106" t="str">
        <f t="shared" si="789"/>
        <v/>
      </c>
    </row>
    <row r="2882" spans="40:40" x14ac:dyDescent="0.25">
      <c r="AN2882" s="106" t="str">
        <f t="shared" si="789"/>
        <v/>
      </c>
    </row>
    <row r="2883" spans="40:40" x14ac:dyDescent="0.25">
      <c r="AN2883" s="106" t="str">
        <f t="shared" si="789"/>
        <v/>
      </c>
    </row>
    <row r="2884" spans="40:40" x14ac:dyDescent="0.25">
      <c r="AN2884" s="106" t="str">
        <f t="shared" si="789"/>
        <v/>
      </c>
    </row>
    <row r="2885" spans="40:40" x14ac:dyDescent="0.25">
      <c r="AN2885" s="106" t="str">
        <f t="shared" si="789"/>
        <v/>
      </c>
    </row>
    <row r="2886" spans="40:40" x14ac:dyDescent="0.25">
      <c r="AN2886" s="106" t="str">
        <f t="shared" si="789"/>
        <v/>
      </c>
    </row>
    <row r="2887" spans="40:40" x14ac:dyDescent="0.25">
      <c r="AN2887" s="106" t="str">
        <f t="shared" si="789"/>
        <v/>
      </c>
    </row>
    <row r="2888" spans="40:40" x14ac:dyDescent="0.25">
      <c r="AN2888" s="106" t="str">
        <f t="shared" si="789"/>
        <v/>
      </c>
    </row>
    <row r="2889" spans="40:40" x14ac:dyDescent="0.25">
      <c r="AN2889" s="106" t="str">
        <f t="shared" si="789"/>
        <v/>
      </c>
    </row>
    <row r="2890" spans="40:40" x14ac:dyDescent="0.25">
      <c r="AN2890" s="106" t="str">
        <f t="shared" si="789"/>
        <v/>
      </c>
    </row>
    <row r="2891" spans="40:40" x14ac:dyDescent="0.25">
      <c r="AN2891" s="106" t="str">
        <f t="shared" si="789"/>
        <v/>
      </c>
    </row>
    <row r="2892" spans="40:40" x14ac:dyDescent="0.25">
      <c r="AN2892" s="106" t="str">
        <f t="shared" si="789"/>
        <v/>
      </c>
    </row>
    <row r="2893" spans="40:40" x14ac:dyDescent="0.25">
      <c r="AN2893" s="106" t="str">
        <f t="shared" si="789"/>
        <v/>
      </c>
    </row>
    <row r="2894" spans="40:40" x14ac:dyDescent="0.25">
      <c r="AN2894" s="106" t="str">
        <f t="shared" si="789"/>
        <v/>
      </c>
    </row>
    <row r="2895" spans="40:40" x14ac:dyDescent="0.25">
      <c r="AN2895" s="106" t="str">
        <f t="shared" si="789"/>
        <v/>
      </c>
    </row>
    <row r="2896" spans="40:40" x14ac:dyDescent="0.25">
      <c r="AN2896" s="106" t="str">
        <f t="shared" si="789"/>
        <v/>
      </c>
    </row>
    <row r="2897" spans="40:40" x14ac:dyDescent="0.25">
      <c r="AN2897" s="106" t="str">
        <f t="shared" si="789"/>
        <v/>
      </c>
    </row>
    <row r="2898" spans="40:40" x14ac:dyDescent="0.25">
      <c r="AN2898" s="106" t="str">
        <f t="shared" si="789"/>
        <v/>
      </c>
    </row>
    <row r="2899" spans="40:40" x14ac:dyDescent="0.25">
      <c r="AN2899" s="106" t="str">
        <f t="shared" ref="AN2899:AN2962" si="790">IF(AND(AT2899=0,AT2898&gt;0),DATE(B2899,C2899-1,1),"")</f>
        <v/>
      </c>
    </row>
    <row r="2900" spans="40:40" x14ac:dyDescent="0.25">
      <c r="AN2900" s="106" t="str">
        <f t="shared" si="790"/>
        <v/>
      </c>
    </row>
    <row r="2901" spans="40:40" x14ac:dyDescent="0.25">
      <c r="AN2901" s="106" t="str">
        <f t="shared" si="790"/>
        <v/>
      </c>
    </row>
    <row r="2902" spans="40:40" x14ac:dyDescent="0.25">
      <c r="AN2902" s="106" t="str">
        <f t="shared" si="790"/>
        <v/>
      </c>
    </row>
    <row r="2903" spans="40:40" x14ac:dyDescent="0.25">
      <c r="AN2903" s="106" t="str">
        <f t="shared" si="790"/>
        <v/>
      </c>
    </row>
    <row r="2904" spans="40:40" x14ac:dyDescent="0.25">
      <c r="AN2904" s="106" t="str">
        <f t="shared" si="790"/>
        <v/>
      </c>
    </row>
    <row r="2905" spans="40:40" x14ac:dyDescent="0.25">
      <c r="AN2905" s="106" t="str">
        <f t="shared" si="790"/>
        <v/>
      </c>
    </row>
    <row r="2906" spans="40:40" x14ac:dyDescent="0.25">
      <c r="AN2906" s="106" t="str">
        <f t="shared" si="790"/>
        <v/>
      </c>
    </row>
    <row r="2907" spans="40:40" x14ac:dyDescent="0.25">
      <c r="AN2907" s="106" t="str">
        <f t="shared" si="790"/>
        <v/>
      </c>
    </row>
    <row r="2908" spans="40:40" x14ac:dyDescent="0.25">
      <c r="AN2908" s="106" t="str">
        <f t="shared" si="790"/>
        <v/>
      </c>
    </row>
    <row r="2909" spans="40:40" x14ac:dyDescent="0.25">
      <c r="AN2909" s="106" t="str">
        <f t="shared" si="790"/>
        <v/>
      </c>
    </row>
    <row r="2910" spans="40:40" x14ac:dyDescent="0.25">
      <c r="AN2910" s="106" t="str">
        <f t="shared" si="790"/>
        <v/>
      </c>
    </row>
    <row r="2911" spans="40:40" x14ac:dyDescent="0.25">
      <c r="AN2911" s="106" t="str">
        <f t="shared" si="790"/>
        <v/>
      </c>
    </row>
    <row r="2912" spans="40:40" x14ac:dyDescent="0.25">
      <c r="AN2912" s="106" t="str">
        <f t="shared" si="790"/>
        <v/>
      </c>
    </row>
    <row r="2913" spans="40:40" x14ac:dyDescent="0.25">
      <c r="AN2913" s="106" t="str">
        <f t="shared" si="790"/>
        <v/>
      </c>
    </row>
    <row r="2914" spans="40:40" x14ac:dyDescent="0.25">
      <c r="AN2914" s="106" t="str">
        <f t="shared" si="790"/>
        <v/>
      </c>
    </row>
    <row r="2915" spans="40:40" x14ac:dyDescent="0.25">
      <c r="AN2915" s="106" t="str">
        <f t="shared" si="790"/>
        <v/>
      </c>
    </row>
    <row r="2916" spans="40:40" x14ac:dyDescent="0.25">
      <c r="AN2916" s="106" t="str">
        <f t="shared" si="790"/>
        <v/>
      </c>
    </row>
    <row r="2917" spans="40:40" x14ac:dyDescent="0.25">
      <c r="AN2917" s="106" t="str">
        <f t="shared" si="790"/>
        <v/>
      </c>
    </row>
    <row r="2918" spans="40:40" x14ac:dyDescent="0.25">
      <c r="AN2918" s="106" t="str">
        <f t="shared" si="790"/>
        <v/>
      </c>
    </row>
    <row r="2919" spans="40:40" x14ac:dyDescent="0.25">
      <c r="AN2919" s="106" t="str">
        <f t="shared" si="790"/>
        <v/>
      </c>
    </row>
    <row r="2920" spans="40:40" x14ac:dyDescent="0.25">
      <c r="AN2920" s="106" t="str">
        <f t="shared" si="790"/>
        <v/>
      </c>
    </row>
    <row r="2921" spans="40:40" x14ac:dyDescent="0.25">
      <c r="AN2921" s="106" t="str">
        <f t="shared" si="790"/>
        <v/>
      </c>
    </row>
    <row r="2922" spans="40:40" x14ac:dyDescent="0.25">
      <c r="AN2922" s="106" t="str">
        <f t="shared" si="790"/>
        <v/>
      </c>
    </row>
    <row r="2923" spans="40:40" x14ac:dyDescent="0.25">
      <c r="AN2923" s="106" t="str">
        <f t="shared" si="790"/>
        <v/>
      </c>
    </row>
    <row r="2924" spans="40:40" x14ac:dyDescent="0.25">
      <c r="AN2924" s="106" t="str">
        <f t="shared" si="790"/>
        <v/>
      </c>
    </row>
    <row r="2925" spans="40:40" x14ac:dyDescent="0.25">
      <c r="AN2925" s="106" t="str">
        <f t="shared" si="790"/>
        <v/>
      </c>
    </row>
    <row r="2926" spans="40:40" x14ac:dyDescent="0.25">
      <c r="AN2926" s="106" t="str">
        <f t="shared" si="790"/>
        <v/>
      </c>
    </row>
    <row r="2927" spans="40:40" x14ac:dyDescent="0.25">
      <c r="AN2927" s="106" t="str">
        <f t="shared" si="790"/>
        <v/>
      </c>
    </row>
    <row r="2928" spans="40:40" x14ac:dyDescent="0.25">
      <c r="AN2928" s="106" t="str">
        <f t="shared" si="790"/>
        <v/>
      </c>
    </row>
    <row r="2929" spans="40:40" x14ac:dyDescent="0.25">
      <c r="AN2929" s="106" t="str">
        <f t="shared" si="790"/>
        <v/>
      </c>
    </row>
    <row r="2930" spans="40:40" x14ac:dyDescent="0.25">
      <c r="AN2930" s="106" t="str">
        <f t="shared" si="790"/>
        <v/>
      </c>
    </row>
    <row r="2931" spans="40:40" x14ac:dyDescent="0.25">
      <c r="AN2931" s="106" t="str">
        <f t="shared" si="790"/>
        <v/>
      </c>
    </row>
    <row r="2932" spans="40:40" x14ac:dyDescent="0.25">
      <c r="AN2932" s="106" t="str">
        <f t="shared" si="790"/>
        <v/>
      </c>
    </row>
    <row r="2933" spans="40:40" x14ac:dyDescent="0.25">
      <c r="AN2933" s="106" t="str">
        <f t="shared" si="790"/>
        <v/>
      </c>
    </row>
    <row r="2934" spans="40:40" x14ac:dyDescent="0.25">
      <c r="AN2934" s="106" t="str">
        <f t="shared" si="790"/>
        <v/>
      </c>
    </row>
    <row r="2935" spans="40:40" x14ac:dyDescent="0.25">
      <c r="AN2935" s="106" t="str">
        <f t="shared" si="790"/>
        <v/>
      </c>
    </row>
    <row r="2936" spans="40:40" x14ac:dyDescent="0.25">
      <c r="AN2936" s="106" t="str">
        <f t="shared" si="790"/>
        <v/>
      </c>
    </row>
    <row r="2937" spans="40:40" x14ac:dyDescent="0.25">
      <c r="AN2937" s="106" t="str">
        <f t="shared" si="790"/>
        <v/>
      </c>
    </row>
    <row r="2938" spans="40:40" x14ac:dyDescent="0.25">
      <c r="AN2938" s="106" t="str">
        <f t="shared" si="790"/>
        <v/>
      </c>
    </row>
    <row r="2939" spans="40:40" x14ac:dyDescent="0.25">
      <c r="AN2939" s="106" t="str">
        <f t="shared" si="790"/>
        <v/>
      </c>
    </row>
    <row r="2940" spans="40:40" x14ac:dyDescent="0.25">
      <c r="AN2940" s="106" t="str">
        <f t="shared" si="790"/>
        <v/>
      </c>
    </row>
    <row r="2941" spans="40:40" x14ac:dyDescent="0.25">
      <c r="AN2941" s="106" t="str">
        <f t="shared" si="790"/>
        <v/>
      </c>
    </row>
    <row r="2942" spans="40:40" x14ac:dyDescent="0.25">
      <c r="AN2942" s="106" t="str">
        <f t="shared" si="790"/>
        <v/>
      </c>
    </row>
    <row r="2943" spans="40:40" x14ac:dyDescent="0.25">
      <c r="AN2943" s="106" t="str">
        <f t="shared" si="790"/>
        <v/>
      </c>
    </row>
    <row r="2944" spans="40:40" x14ac:dyDescent="0.25">
      <c r="AN2944" s="106" t="str">
        <f t="shared" si="790"/>
        <v/>
      </c>
    </row>
    <row r="2945" spans="40:40" x14ac:dyDescent="0.25">
      <c r="AN2945" s="106" t="str">
        <f t="shared" si="790"/>
        <v/>
      </c>
    </row>
    <row r="2946" spans="40:40" x14ac:dyDescent="0.25">
      <c r="AN2946" s="106" t="str">
        <f t="shared" si="790"/>
        <v/>
      </c>
    </row>
    <row r="2947" spans="40:40" x14ac:dyDescent="0.25">
      <c r="AN2947" s="106" t="str">
        <f t="shared" si="790"/>
        <v/>
      </c>
    </row>
    <row r="2948" spans="40:40" x14ac:dyDescent="0.25">
      <c r="AN2948" s="106" t="str">
        <f t="shared" si="790"/>
        <v/>
      </c>
    </row>
    <row r="2949" spans="40:40" x14ac:dyDescent="0.25">
      <c r="AN2949" s="106" t="str">
        <f t="shared" si="790"/>
        <v/>
      </c>
    </row>
    <row r="2950" spans="40:40" x14ac:dyDescent="0.25">
      <c r="AN2950" s="106" t="str">
        <f t="shared" si="790"/>
        <v/>
      </c>
    </row>
    <row r="2951" spans="40:40" x14ac:dyDescent="0.25">
      <c r="AN2951" s="106" t="str">
        <f t="shared" si="790"/>
        <v/>
      </c>
    </row>
    <row r="2952" spans="40:40" x14ac:dyDescent="0.25">
      <c r="AN2952" s="106" t="str">
        <f t="shared" si="790"/>
        <v/>
      </c>
    </row>
    <row r="2953" spans="40:40" x14ac:dyDescent="0.25">
      <c r="AN2953" s="106" t="str">
        <f t="shared" si="790"/>
        <v/>
      </c>
    </row>
    <row r="2954" spans="40:40" x14ac:dyDescent="0.25">
      <c r="AN2954" s="106" t="str">
        <f t="shared" si="790"/>
        <v/>
      </c>
    </row>
    <row r="2955" spans="40:40" x14ac:dyDescent="0.25">
      <c r="AN2955" s="106" t="str">
        <f t="shared" si="790"/>
        <v/>
      </c>
    </row>
    <row r="2956" spans="40:40" x14ac:dyDescent="0.25">
      <c r="AN2956" s="106" t="str">
        <f t="shared" si="790"/>
        <v/>
      </c>
    </row>
    <row r="2957" spans="40:40" x14ac:dyDescent="0.25">
      <c r="AN2957" s="106" t="str">
        <f t="shared" si="790"/>
        <v/>
      </c>
    </row>
    <row r="2958" spans="40:40" x14ac:dyDescent="0.25">
      <c r="AN2958" s="106" t="str">
        <f t="shared" si="790"/>
        <v/>
      </c>
    </row>
    <row r="2959" spans="40:40" x14ac:dyDescent="0.25">
      <c r="AN2959" s="106" t="str">
        <f t="shared" si="790"/>
        <v/>
      </c>
    </row>
    <row r="2960" spans="40:40" x14ac:dyDescent="0.25">
      <c r="AN2960" s="106" t="str">
        <f t="shared" si="790"/>
        <v/>
      </c>
    </row>
    <row r="2961" spans="40:40" x14ac:dyDescent="0.25">
      <c r="AN2961" s="106" t="str">
        <f t="shared" si="790"/>
        <v/>
      </c>
    </row>
    <row r="2962" spans="40:40" x14ac:dyDescent="0.25">
      <c r="AN2962" s="106" t="str">
        <f t="shared" si="790"/>
        <v/>
      </c>
    </row>
    <row r="2963" spans="40:40" x14ac:dyDescent="0.25">
      <c r="AN2963" s="106" t="str">
        <f t="shared" ref="AN2963:AN3026" si="791">IF(AND(AT2963=0,AT2962&gt;0),DATE(B2963,C2963-1,1),"")</f>
        <v/>
      </c>
    </row>
    <row r="2964" spans="40:40" x14ac:dyDescent="0.25">
      <c r="AN2964" s="106" t="str">
        <f t="shared" si="791"/>
        <v/>
      </c>
    </row>
    <row r="2965" spans="40:40" x14ac:dyDescent="0.25">
      <c r="AN2965" s="106" t="str">
        <f t="shared" si="791"/>
        <v/>
      </c>
    </row>
    <row r="2966" spans="40:40" x14ac:dyDescent="0.25">
      <c r="AN2966" s="106" t="str">
        <f t="shared" si="791"/>
        <v/>
      </c>
    </row>
    <row r="2967" spans="40:40" x14ac:dyDescent="0.25">
      <c r="AN2967" s="106" t="str">
        <f t="shared" si="791"/>
        <v/>
      </c>
    </row>
    <row r="2968" spans="40:40" x14ac:dyDescent="0.25">
      <c r="AN2968" s="106" t="str">
        <f t="shared" si="791"/>
        <v/>
      </c>
    </row>
    <row r="2969" spans="40:40" x14ac:dyDescent="0.25">
      <c r="AN2969" s="106" t="str">
        <f t="shared" si="791"/>
        <v/>
      </c>
    </row>
    <row r="2970" spans="40:40" x14ac:dyDescent="0.25">
      <c r="AN2970" s="106" t="str">
        <f t="shared" si="791"/>
        <v/>
      </c>
    </row>
    <row r="2971" spans="40:40" x14ac:dyDescent="0.25">
      <c r="AN2971" s="106" t="str">
        <f t="shared" si="791"/>
        <v/>
      </c>
    </row>
    <row r="2972" spans="40:40" x14ac:dyDescent="0.25">
      <c r="AN2972" s="106" t="str">
        <f t="shared" si="791"/>
        <v/>
      </c>
    </row>
    <row r="2973" spans="40:40" x14ac:dyDescent="0.25">
      <c r="AN2973" s="106" t="str">
        <f t="shared" si="791"/>
        <v/>
      </c>
    </row>
    <row r="2974" spans="40:40" x14ac:dyDescent="0.25">
      <c r="AN2974" s="106" t="str">
        <f t="shared" si="791"/>
        <v/>
      </c>
    </row>
    <row r="2975" spans="40:40" x14ac:dyDescent="0.25">
      <c r="AN2975" s="106" t="str">
        <f t="shared" si="791"/>
        <v/>
      </c>
    </row>
    <row r="2976" spans="40:40" x14ac:dyDescent="0.25">
      <c r="AN2976" s="106" t="str">
        <f t="shared" si="791"/>
        <v/>
      </c>
    </row>
    <row r="2977" spans="40:40" x14ac:dyDescent="0.25">
      <c r="AN2977" s="106" t="str">
        <f t="shared" si="791"/>
        <v/>
      </c>
    </row>
    <row r="2978" spans="40:40" x14ac:dyDescent="0.25">
      <c r="AN2978" s="106" t="str">
        <f t="shared" si="791"/>
        <v/>
      </c>
    </row>
    <row r="2979" spans="40:40" x14ac:dyDescent="0.25">
      <c r="AN2979" s="106" t="str">
        <f t="shared" si="791"/>
        <v/>
      </c>
    </row>
    <row r="2980" spans="40:40" x14ac:dyDescent="0.25">
      <c r="AN2980" s="106" t="str">
        <f t="shared" si="791"/>
        <v/>
      </c>
    </row>
    <row r="2981" spans="40:40" x14ac:dyDescent="0.25">
      <c r="AN2981" s="106" t="str">
        <f t="shared" si="791"/>
        <v/>
      </c>
    </row>
    <row r="2982" spans="40:40" x14ac:dyDescent="0.25">
      <c r="AN2982" s="106" t="str">
        <f t="shared" si="791"/>
        <v/>
      </c>
    </row>
    <row r="2983" spans="40:40" x14ac:dyDescent="0.25">
      <c r="AN2983" s="106" t="str">
        <f t="shared" si="791"/>
        <v/>
      </c>
    </row>
    <row r="2984" spans="40:40" x14ac:dyDescent="0.25">
      <c r="AN2984" s="106" t="str">
        <f t="shared" si="791"/>
        <v/>
      </c>
    </row>
    <row r="2985" spans="40:40" x14ac:dyDescent="0.25">
      <c r="AN2985" s="106" t="str">
        <f t="shared" si="791"/>
        <v/>
      </c>
    </row>
    <row r="2986" spans="40:40" x14ac:dyDescent="0.25">
      <c r="AN2986" s="106" t="str">
        <f t="shared" si="791"/>
        <v/>
      </c>
    </row>
    <row r="2987" spans="40:40" x14ac:dyDescent="0.25">
      <c r="AN2987" s="106" t="str">
        <f t="shared" si="791"/>
        <v/>
      </c>
    </row>
    <row r="2988" spans="40:40" x14ac:dyDescent="0.25">
      <c r="AN2988" s="106" t="str">
        <f t="shared" si="791"/>
        <v/>
      </c>
    </row>
    <row r="2989" spans="40:40" x14ac:dyDescent="0.25">
      <c r="AN2989" s="106" t="str">
        <f t="shared" si="791"/>
        <v/>
      </c>
    </row>
    <row r="2990" spans="40:40" x14ac:dyDescent="0.25">
      <c r="AN2990" s="106" t="str">
        <f t="shared" si="791"/>
        <v/>
      </c>
    </row>
    <row r="2991" spans="40:40" x14ac:dyDescent="0.25">
      <c r="AN2991" s="106" t="str">
        <f t="shared" si="791"/>
        <v/>
      </c>
    </row>
    <row r="2992" spans="40:40" x14ac:dyDescent="0.25">
      <c r="AN2992" s="106" t="str">
        <f t="shared" si="791"/>
        <v/>
      </c>
    </row>
    <row r="2993" spans="40:40" x14ac:dyDescent="0.25">
      <c r="AN2993" s="106" t="str">
        <f t="shared" si="791"/>
        <v/>
      </c>
    </row>
    <row r="2994" spans="40:40" x14ac:dyDescent="0.25">
      <c r="AN2994" s="106" t="str">
        <f t="shared" si="791"/>
        <v/>
      </c>
    </row>
    <row r="2995" spans="40:40" x14ac:dyDescent="0.25">
      <c r="AN2995" s="106" t="str">
        <f t="shared" si="791"/>
        <v/>
      </c>
    </row>
    <row r="2996" spans="40:40" x14ac:dyDescent="0.25">
      <c r="AN2996" s="106" t="str">
        <f t="shared" si="791"/>
        <v/>
      </c>
    </row>
    <row r="2997" spans="40:40" x14ac:dyDescent="0.25">
      <c r="AN2997" s="106" t="str">
        <f t="shared" si="791"/>
        <v/>
      </c>
    </row>
    <row r="2998" spans="40:40" x14ac:dyDescent="0.25">
      <c r="AN2998" s="106" t="str">
        <f t="shared" si="791"/>
        <v/>
      </c>
    </row>
    <row r="2999" spans="40:40" x14ac:dyDescent="0.25">
      <c r="AN2999" s="106" t="str">
        <f t="shared" si="791"/>
        <v/>
      </c>
    </row>
    <row r="3000" spans="40:40" x14ac:dyDescent="0.25">
      <c r="AN3000" s="106" t="str">
        <f t="shared" si="791"/>
        <v/>
      </c>
    </row>
    <row r="3001" spans="40:40" x14ac:dyDescent="0.25">
      <c r="AN3001" s="106" t="str">
        <f t="shared" si="791"/>
        <v/>
      </c>
    </row>
    <row r="3002" spans="40:40" x14ac:dyDescent="0.25">
      <c r="AN3002" s="106" t="str">
        <f t="shared" si="791"/>
        <v/>
      </c>
    </row>
    <row r="3003" spans="40:40" x14ac:dyDescent="0.25">
      <c r="AN3003" s="106" t="str">
        <f t="shared" si="791"/>
        <v/>
      </c>
    </row>
    <row r="3004" spans="40:40" x14ac:dyDescent="0.25">
      <c r="AN3004" s="106" t="str">
        <f t="shared" si="791"/>
        <v/>
      </c>
    </row>
    <row r="3005" spans="40:40" x14ac:dyDescent="0.25">
      <c r="AN3005" s="106" t="str">
        <f t="shared" si="791"/>
        <v/>
      </c>
    </row>
    <row r="3006" spans="40:40" x14ac:dyDescent="0.25">
      <c r="AN3006" s="106" t="str">
        <f t="shared" si="791"/>
        <v/>
      </c>
    </row>
    <row r="3007" spans="40:40" x14ac:dyDescent="0.25">
      <c r="AN3007" s="106" t="str">
        <f t="shared" si="791"/>
        <v/>
      </c>
    </row>
    <row r="3008" spans="40:40" x14ac:dyDescent="0.25">
      <c r="AN3008" s="106" t="str">
        <f t="shared" si="791"/>
        <v/>
      </c>
    </row>
    <row r="3009" spans="40:40" x14ac:dyDescent="0.25">
      <c r="AN3009" s="106" t="str">
        <f t="shared" si="791"/>
        <v/>
      </c>
    </row>
    <row r="3010" spans="40:40" x14ac:dyDescent="0.25">
      <c r="AN3010" s="106" t="str">
        <f t="shared" si="791"/>
        <v/>
      </c>
    </row>
    <row r="3011" spans="40:40" x14ac:dyDescent="0.25">
      <c r="AN3011" s="106" t="str">
        <f t="shared" si="791"/>
        <v/>
      </c>
    </row>
    <row r="3012" spans="40:40" x14ac:dyDescent="0.25">
      <c r="AN3012" s="106" t="str">
        <f t="shared" si="791"/>
        <v/>
      </c>
    </row>
    <row r="3013" spans="40:40" x14ac:dyDescent="0.25">
      <c r="AN3013" s="106" t="str">
        <f t="shared" si="791"/>
        <v/>
      </c>
    </row>
    <row r="3014" spans="40:40" x14ac:dyDescent="0.25">
      <c r="AN3014" s="106" t="str">
        <f t="shared" si="791"/>
        <v/>
      </c>
    </row>
    <row r="3015" spans="40:40" x14ac:dyDescent="0.25">
      <c r="AN3015" s="106" t="str">
        <f t="shared" si="791"/>
        <v/>
      </c>
    </row>
    <row r="3016" spans="40:40" x14ac:dyDescent="0.25">
      <c r="AN3016" s="106" t="str">
        <f t="shared" si="791"/>
        <v/>
      </c>
    </row>
    <row r="3017" spans="40:40" x14ac:dyDescent="0.25">
      <c r="AN3017" s="106" t="str">
        <f t="shared" si="791"/>
        <v/>
      </c>
    </row>
    <row r="3018" spans="40:40" x14ac:dyDescent="0.25">
      <c r="AN3018" s="106" t="str">
        <f t="shared" si="791"/>
        <v/>
      </c>
    </row>
    <row r="3019" spans="40:40" x14ac:dyDescent="0.25">
      <c r="AN3019" s="106" t="str">
        <f t="shared" si="791"/>
        <v/>
      </c>
    </row>
    <row r="3020" spans="40:40" x14ac:dyDescent="0.25">
      <c r="AN3020" s="106" t="str">
        <f t="shared" si="791"/>
        <v/>
      </c>
    </row>
    <row r="3021" spans="40:40" x14ac:dyDescent="0.25">
      <c r="AN3021" s="106" t="str">
        <f t="shared" si="791"/>
        <v/>
      </c>
    </row>
    <row r="3022" spans="40:40" x14ac:dyDescent="0.25">
      <c r="AN3022" s="106" t="str">
        <f t="shared" si="791"/>
        <v/>
      </c>
    </row>
    <row r="3023" spans="40:40" x14ac:dyDescent="0.25">
      <c r="AN3023" s="106" t="str">
        <f t="shared" si="791"/>
        <v/>
      </c>
    </row>
    <row r="3024" spans="40:40" x14ac:dyDescent="0.25">
      <c r="AN3024" s="106" t="str">
        <f t="shared" si="791"/>
        <v/>
      </c>
    </row>
    <row r="3025" spans="40:40" x14ac:dyDescent="0.25">
      <c r="AN3025" s="106" t="str">
        <f t="shared" si="791"/>
        <v/>
      </c>
    </row>
    <row r="3026" spans="40:40" x14ac:dyDescent="0.25">
      <c r="AN3026" s="106" t="str">
        <f t="shared" si="791"/>
        <v/>
      </c>
    </row>
    <row r="3027" spans="40:40" x14ac:dyDescent="0.25">
      <c r="AN3027" s="106" t="str">
        <f t="shared" ref="AN3027:AN3090" si="792">IF(AND(AT3027=0,AT3026&gt;0),DATE(B3027,C3027-1,1),"")</f>
        <v/>
      </c>
    </row>
    <row r="3028" spans="40:40" x14ac:dyDescent="0.25">
      <c r="AN3028" s="106" t="str">
        <f t="shared" si="792"/>
        <v/>
      </c>
    </row>
    <row r="3029" spans="40:40" x14ac:dyDescent="0.25">
      <c r="AN3029" s="106" t="str">
        <f t="shared" si="792"/>
        <v/>
      </c>
    </row>
    <row r="3030" spans="40:40" x14ac:dyDescent="0.25">
      <c r="AN3030" s="106" t="str">
        <f t="shared" si="792"/>
        <v/>
      </c>
    </row>
    <row r="3031" spans="40:40" x14ac:dyDescent="0.25">
      <c r="AN3031" s="106" t="str">
        <f t="shared" si="792"/>
        <v/>
      </c>
    </row>
    <row r="3032" spans="40:40" x14ac:dyDescent="0.25">
      <c r="AN3032" s="106" t="str">
        <f t="shared" si="792"/>
        <v/>
      </c>
    </row>
    <row r="3033" spans="40:40" x14ac:dyDescent="0.25">
      <c r="AN3033" s="106" t="str">
        <f t="shared" si="792"/>
        <v/>
      </c>
    </row>
    <row r="3034" spans="40:40" x14ac:dyDescent="0.25">
      <c r="AN3034" s="106" t="str">
        <f t="shared" si="792"/>
        <v/>
      </c>
    </row>
    <row r="3035" spans="40:40" x14ac:dyDescent="0.25">
      <c r="AN3035" s="106" t="str">
        <f t="shared" si="792"/>
        <v/>
      </c>
    </row>
    <row r="3036" spans="40:40" x14ac:dyDescent="0.25">
      <c r="AN3036" s="106" t="str">
        <f t="shared" si="792"/>
        <v/>
      </c>
    </row>
    <row r="3037" spans="40:40" x14ac:dyDescent="0.25">
      <c r="AN3037" s="106" t="str">
        <f t="shared" si="792"/>
        <v/>
      </c>
    </row>
    <row r="3038" spans="40:40" x14ac:dyDescent="0.25">
      <c r="AN3038" s="106" t="str">
        <f t="shared" si="792"/>
        <v/>
      </c>
    </row>
    <row r="3039" spans="40:40" x14ac:dyDescent="0.25">
      <c r="AN3039" s="106" t="str">
        <f t="shared" si="792"/>
        <v/>
      </c>
    </row>
    <row r="3040" spans="40:40" x14ac:dyDescent="0.25">
      <c r="AN3040" s="106" t="str">
        <f t="shared" si="792"/>
        <v/>
      </c>
    </row>
    <row r="3041" spans="40:40" x14ac:dyDescent="0.25">
      <c r="AN3041" s="106" t="str">
        <f t="shared" si="792"/>
        <v/>
      </c>
    </row>
    <row r="3042" spans="40:40" x14ac:dyDescent="0.25">
      <c r="AN3042" s="106" t="str">
        <f t="shared" si="792"/>
        <v/>
      </c>
    </row>
    <row r="3043" spans="40:40" x14ac:dyDescent="0.25">
      <c r="AN3043" s="106" t="str">
        <f t="shared" si="792"/>
        <v/>
      </c>
    </row>
    <row r="3044" spans="40:40" x14ac:dyDescent="0.25">
      <c r="AN3044" s="106" t="str">
        <f t="shared" si="792"/>
        <v/>
      </c>
    </row>
    <row r="3045" spans="40:40" x14ac:dyDescent="0.25">
      <c r="AN3045" s="106" t="str">
        <f t="shared" si="792"/>
        <v/>
      </c>
    </row>
    <row r="3046" spans="40:40" x14ac:dyDescent="0.25">
      <c r="AN3046" s="106" t="str">
        <f t="shared" si="792"/>
        <v/>
      </c>
    </row>
    <row r="3047" spans="40:40" x14ac:dyDescent="0.25">
      <c r="AN3047" s="106" t="str">
        <f t="shared" si="792"/>
        <v/>
      </c>
    </row>
    <row r="3048" spans="40:40" x14ac:dyDescent="0.25">
      <c r="AN3048" s="106" t="str">
        <f t="shared" si="792"/>
        <v/>
      </c>
    </row>
    <row r="3049" spans="40:40" x14ac:dyDescent="0.25">
      <c r="AN3049" s="106" t="str">
        <f t="shared" si="792"/>
        <v/>
      </c>
    </row>
    <row r="3050" spans="40:40" x14ac:dyDescent="0.25">
      <c r="AN3050" s="106" t="str">
        <f t="shared" si="792"/>
        <v/>
      </c>
    </row>
    <row r="3051" spans="40:40" x14ac:dyDescent="0.25">
      <c r="AN3051" s="106" t="str">
        <f t="shared" si="792"/>
        <v/>
      </c>
    </row>
    <row r="3052" spans="40:40" x14ac:dyDescent="0.25">
      <c r="AN3052" s="106" t="str">
        <f t="shared" si="792"/>
        <v/>
      </c>
    </row>
    <row r="3053" spans="40:40" x14ac:dyDescent="0.25">
      <c r="AN3053" s="106" t="str">
        <f t="shared" si="792"/>
        <v/>
      </c>
    </row>
    <row r="3054" spans="40:40" x14ac:dyDescent="0.25">
      <c r="AN3054" s="106" t="str">
        <f t="shared" si="792"/>
        <v/>
      </c>
    </row>
    <row r="3055" spans="40:40" x14ac:dyDescent="0.25">
      <c r="AN3055" s="106" t="str">
        <f t="shared" si="792"/>
        <v/>
      </c>
    </row>
    <row r="3056" spans="40:40" x14ac:dyDescent="0.25">
      <c r="AN3056" s="106" t="str">
        <f t="shared" si="792"/>
        <v/>
      </c>
    </row>
    <row r="3057" spans="40:40" x14ac:dyDescent="0.25">
      <c r="AN3057" s="106" t="str">
        <f t="shared" si="792"/>
        <v/>
      </c>
    </row>
    <row r="3058" spans="40:40" x14ac:dyDescent="0.25">
      <c r="AN3058" s="106" t="str">
        <f t="shared" si="792"/>
        <v/>
      </c>
    </row>
    <row r="3059" spans="40:40" x14ac:dyDescent="0.25">
      <c r="AN3059" s="106" t="str">
        <f t="shared" si="792"/>
        <v/>
      </c>
    </row>
    <row r="3060" spans="40:40" x14ac:dyDescent="0.25">
      <c r="AN3060" s="106" t="str">
        <f t="shared" si="792"/>
        <v/>
      </c>
    </row>
    <row r="3061" spans="40:40" x14ac:dyDescent="0.25">
      <c r="AN3061" s="106" t="str">
        <f t="shared" si="792"/>
        <v/>
      </c>
    </row>
    <row r="3062" spans="40:40" x14ac:dyDescent="0.25">
      <c r="AN3062" s="106" t="str">
        <f t="shared" si="792"/>
        <v/>
      </c>
    </row>
    <row r="3063" spans="40:40" x14ac:dyDescent="0.25">
      <c r="AN3063" s="106" t="str">
        <f t="shared" si="792"/>
        <v/>
      </c>
    </row>
    <row r="3064" spans="40:40" x14ac:dyDescent="0.25">
      <c r="AN3064" s="106" t="str">
        <f t="shared" si="792"/>
        <v/>
      </c>
    </row>
    <row r="3065" spans="40:40" x14ac:dyDescent="0.25">
      <c r="AN3065" s="106" t="str">
        <f t="shared" si="792"/>
        <v/>
      </c>
    </row>
    <row r="3066" spans="40:40" x14ac:dyDescent="0.25">
      <c r="AN3066" s="106" t="str">
        <f t="shared" si="792"/>
        <v/>
      </c>
    </row>
    <row r="3067" spans="40:40" x14ac:dyDescent="0.25">
      <c r="AN3067" s="106" t="str">
        <f t="shared" si="792"/>
        <v/>
      </c>
    </row>
    <row r="3068" spans="40:40" x14ac:dyDescent="0.25">
      <c r="AN3068" s="106" t="str">
        <f t="shared" si="792"/>
        <v/>
      </c>
    </row>
    <row r="3069" spans="40:40" x14ac:dyDescent="0.25">
      <c r="AN3069" s="106" t="str">
        <f t="shared" si="792"/>
        <v/>
      </c>
    </row>
    <row r="3070" spans="40:40" x14ac:dyDescent="0.25">
      <c r="AN3070" s="106" t="str">
        <f t="shared" si="792"/>
        <v/>
      </c>
    </row>
    <row r="3071" spans="40:40" x14ac:dyDescent="0.25">
      <c r="AN3071" s="106" t="str">
        <f t="shared" si="792"/>
        <v/>
      </c>
    </row>
    <row r="3072" spans="40:40" x14ac:dyDescent="0.25">
      <c r="AN3072" s="106" t="str">
        <f t="shared" si="792"/>
        <v/>
      </c>
    </row>
    <row r="3073" spans="40:40" x14ac:dyDescent="0.25">
      <c r="AN3073" s="106" t="str">
        <f t="shared" si="792"/>
        <v/>
      </c>
    </row>
    <row r="3074" spans="40:40" x14ac:dyDescent="0.25">
      <c r="AN3074" s="106" t="str">
        <f t="shared" si="792"/>
        <v/>
      </c>
    </row>
    <row r="3075" spans="40:40" x14ac:dyDescent="0.25">
      <c r="AN3075" s="106" t="str">
        <f t="shared" si="792"/>
        <v/>
      </c>
    </row>
    <row r="3076" spans="40:40" x14ac:dyDescent="0.25">
      <c r="AN3076" s="106" t="str">
        <f t="shared" si="792"/>
        <v/>
      </c>
    </row>
    <row r="3077" spans="40:40" x14ac:dyDescent="0.25">
      <c r="AN3077" s="106" t="str">
        <f t="shared" si="792"/>
        <v/>
      </c>
    </row>
    <row r="3078" spans="40:40" x14ac:dyDescent="0.25">
      <c r="AN3078" s="106" t="str">
        <f t="shared" si="792"/>
        <v/>
      </c>
    </row>
    <row r="3079" spans="40:40" x14ac:dyDescent="0.25">
      <c r="AN3079" s="106" t="str">
        <f t="shared" si="792"/>
        <v/>
      </c>
    </row>
    <row r="3080" spans="40:40" x14ac:dyDescent="0.25">
      <c r="AN3080" s="106" t="str">
        <f t="shared" si="792"/>
        <v/>
      </c>
    </row>
    <row r="3081" spans="40:40" x14ac:dyDescent="0.25">
      <c r="AN3081" s="106" t="str">
        <f t="shared" si="792"/>
        <v/>
      </c>
    </row>
    <row r="3082" spans="40:40" x14ac:dyDescent="0.25">
      <c r="AN3082" s="106" t="str">
        <f t="shared" si="792"/>
        <v/>
      </c>
    </row>
    <row r="3083" spans="40:40" x14ac:dyDescent="0.25">
      <c r="AN3083" s="106" t="str">
        <f t="shared" si="792"/>
        <v/>
      </c>
    </row>
    <row r="3084" spans="40:40" x14ac:dyDescent="0.25">
      <c r="AN3084" s="106" t="str">
        <f t="shared" si="792"/>
        <v/>
      </c>
    </row>
    <row r="3085" spans="40:40" x14ac:dyDescent="0.25">
      <c r="AN3085" s="106" t="str">
        <f t="shared" si="792"/>
        <v/>
      </c>
    </row>
    <row r="3086" spans="40:40" x14ac:dyDescent="0.25">
      <c r="AN3086" s="106" t="str">
        <f t="shared" si="792"/>
        <v/>
      </c>
    </row>
    <row r="3087" spans="40:40" x14ac:dyDescent="0.25">
      <c r="AN3087" s="106" t="str">
        <f t="shared" si="792"/>
        <v/>
      </c>
    </row>
    <row r="3088" spans="40:40" x14ac:dyDescent="0.25">
      <c r="AN3088" s="106" t="str">
        <f t="shared" si="792"/>
        <v/>
      </c>
    </row>
    <row r="3089" spans="40:40" x14ac:dyDescent="0.25">
      <c r="AN3089" s="106" t="str">
        <f t="shared" si="792"/>
        <v/>
      </c>
    </row>
    <row r="3090" spans="40:40" x14ac:dyDescent="0.25">
      <c r="AN3090" s="106" t="str">
        <f t="shared" si="792"/>
        <v/>
      </c>
    </row>
    <row r="3091" spans="40:40" x14ac:dyDescent="0.25">
      <c r="AN3091" s="106" t="str">
        <f t="shared" ref="AN3091:AN3154" si="793">IF(AND(AT3091=0,AT3090&gt;0),DATE(B3091,C3091-1,1),"")</f>
        <v/>
      </c>
    </row>
    <row r="3092" spans="40:40" x14ac:dyDescent="0.25">
      <c r="AN3092" s="106" t="str">
        <f t="shared" si="793"/>
        <v/>
      </c>
    </row>
    <row r="3093" spans="40:40" x14ac:dyDescent="0.25">
      <c r="AN3093" s="106" t="str">
        <f t="shared" si="793"/>
        <v/>
      </c>
    </row>
    <row r="3094" spans="40:40" x14ac:dyDescent="0.25">
      <c r="AN3094" s="106" t="str">
        <f t="shared" si="793"/>
        <v/>
      </c>
    </row>
    <row r="3095" spans="40:40" x14ac:dyDescent="0.25">
      <c r="AN3095" s="106" t="str">
        <f t="shared" si="793"/>
        <v/>
      </c>
    </row>
    <row r="3096" spans="40:40" x14ac:dyDescent="0.25">
      <c r="AN3096" s="106" t="str">
        <f t="shared" si="793"/>
        <v/>
      </c>
    </row>
    <row r="3097" spans="40:40" x14ac:dyDescent="0.25">
      <c r="AN3097" s="106" t="str">
        <f t="shared" si="793"/>
        <v/>
      </c>
    </row>
    <row r="3098" spans="40:40" x14ac:dyDescent="0.25">
      <c r="AN3098" s="106" t="str">
        <f t="shared" si="793"/>
        <v/>
      </c>
    </row>
    <row r="3099" spans="40:40" x14ac:dyDescent="0.25">
      <c r="AN3099" s="106" t="str">
        <f t="shared" si="793"/>
        <v/>
      </c>
    </row>
    <row r="3100" spans="40:40" x14ac:dyDescent="0.25">
      <c r="AN3100" s="106" t="str">
        <f t="shared" si="793"/>
        <v/>
      </c>
    </row>
    <row r="3101" spans="40:40" x14ac:dyDescent="0.25">
      <c r="AN3101" s="106" t="str">
        <f t="shared" si="793"/>
        <v/>
      </c>
    </row>
    <row r="3102" spans="40:40" x14ac:dyDescent="0.25">
      <c r="AN3102" s="106" t="str">
        <f t="shared" si="793"/>
        <v/>
      </c>
    </row>
    <row r="3103" spans="40:40" x14ac:dyDescent="0.25">
      <c r="AN3103" s="106" t="str">
        <f t="shared" si="793"/>
        <v/>
      </c>
    </row>
    <row r="3104" spans="40:40" x14ac:dyDescent="0.25">
      <c r="AN3104" s="106" t="str">
        <f t="shared" si="793"/>
        <v/>
      </c>
    </row>
    <row r="3105" spans="40:40" x14ac:dyDescent="0.25">
      <c r="AN3105" s="106" t="str">
        <f t="shared" si="793"/>
        <v/>
      </c>
    </row>
    <row r="3106" spans="40:40" x14ac:dyDescent="0.25">
      <c r="AN3106" s="106" t="str">
        <f t="shared" si="793"/>
        <v/>
      </c>
    </row>
    <row r="3107" spans="40:40" x14ac:dyDescent="0.25">
      <c r="AN3107" s="106" t="str">
        <f t="shared" si="793"/>
        <v/>
      </c>
    </row>
    <row r="3108" spans="40:40" x14ac:dyDescent="0.25">
      <c r="AN3108" s="106" t="str">
        <f t="shared" si="793"/>
        <v/>
      </c>
    </row>
    <row r="3109" spans="40:40" x14ac:dyDescent="0.25">
      <c r="AN3109" s="106" t="str">
        <f t="shared" si="793"/>
        <v/>
      </c>
    </row>
    <row r="3110" spans="40:40" x14ac:dyDescent="0.25">
      <c r="AN3110" s="106" t="str">
        <f t="shared" si="793"/>
        <v/>
      </c>
    </row>
    <row r="3111" spans="40:40" x14ac:dyDescent="0.25">
      <c r="AN3111" s="106" t="str">
        <f t="shared" si="793"/>
        <v/>
      </c>
    </row>
    <row r="3112" spans="40:40" x14ac:dyDescent="0.25">
      <c r="AN3112" s="106" t="str">
        <f t="shared" si="793"/>
        <v/>
      </c>
    </row>
    <row r="3113" spans="40:40" x14ac:dyDescent="0.25">
      <c r="AN3113" s="106" t="str">
        <f t="shared" si="793"/>
        <v/>
      </c>
    </row>
    <row r="3114" spans="40:40" x14ac:dyDescent="0.25">
      <c r="AN3114" s="106" t="str">
        <f t="shared" si="793"/>
        <v/>
      </c>
    </row>
    <row r="3115" spans="40:40" x14ac:dyDescent="0.25">
      <c r="AN3115" s="106" t="str">
        <f t="shared" si="793"/>
        <v/>
      </c>
    </row>
    <row r="3116" spans="40:40" x14ac:dyDescent="0.25">
      <c r="AN3116" s="106" t="str">
        <f t="shared" si="793"/>
        <v/>
      </c>
    </row>
    <row r="3117" spans="40:40" x14ac:dyDescent="0.25">
      <c r="AN3117" s="106" t="str">
        <f t="shared" si="793"/>
        <v/>
      </c>
    </row>
    <row r="3118" spans="40:40" x14ac:dyDescent="0.25">
      <c r="AN3118" s="106" t="str">
        <f t="shared" si="793"/>
        <v/>
      </c>
    </row>
    <row r="3119" spans="40:40" x14ac:dyDescent="0.25">
      <c r="AN3119" s="106" t="str">
        <f t="shared" si="793"/>
        <v/>
      </c>
    </row>
    <row r="3120" spans="40:40" x14ac:dyDescent="0.25">
      <c r="AN3120" s="106" t="str">
        <f t="shared" si="793"/>
        <v/>
      </c>
    </row>
    <row r="3121" spans="40:40" x14ac:dyDescent="0.25">
      <c r="AN3121" s="106" t="str">
        <f t="shared" si="793"/>
        <v/>
      </c>
    </row>
    <row r="3122" spans="40:40" x14ac:dyDescent="0.25">
      <c r="AN3122" s="106" t="str">
        <f t="shared" si="793"/>
        <v/>
      </c>
    </row>
    <row r="3123" spans="40:40" x14ac:dyDescent="0.25">
      <c r="AN3123" s="106" t="str">
        <f t="shared" si="793"/>
        <v/>
      </c>
    </row>
    <row r="3124" spans="40:40" x14ac:dyDescent="0.25">
      <c r="AN3124" s="106" t="str">
        <f t="shared" si="793"/>
        <v/>
      </c>
    </row>
    <row r="3125" spans="40:40" x14ac:dyDescent="0.25">
      <c r="AN3125" s="106" t="str">
        <f t="shared" si="793"/>
        <v/>
      </c>
    </row>
    <row r="3126" spans="40:40" x14ac:dyDescent="0.25">
      <c r="AN3126" s="106" t="str">
        <f t="shared" si="793"/>
        <v/>
      </c>
    </row>
    <row r="3127" spans="40:40" x14ac:dyDescent="0.25">
      <c r="AN3127" s="106" t="str">
        <f t="shared" si="793"/>
        <v/>
      </c>
    </row>
    <row r="3128" spans="40:40" x14ac:dyDescent="0.25">
      <c r="AN3128" s="106" t="str">
        <f t="shared" si="793"/>
        <v/>
      </c>
    </row>
    <row r="3129" spans="40:40" x14ac:dyDescent="0.25">
      <c r="AN3129" s="106" t="str">
        <f t="shared" si="793"/>
        <v/>
      </c>
    </row>
    <row r="3130" spans="40:40" x14ac:dyDescent="0.25">
      <c r="AN3130" s="106" t="str">
        <f t="shared" si="793"/>
        <v/>
      </c>
    </row>
    <row r="3131" spans="40:40" x14ac:dyDescent="0.25">
      <c r="AN3131" s="106" t="str">
        <f t="shared" si="793"/>
        <v/>
      </c>
    </row>
    <row r="3132" spans="40:40" x14ac:dyDescent="0.25">
      <c r="AN3132" s="106" t="str">
        <f t="shared" si="793"/>
        <v/>
      </c>
    </row>
    <row r="3133" spans="40:40" x14ac:dyDescent="0.25">
      <c r="AN3133" s="106" t="str">
        <f t="shared" si="793"/>
        <v/>
      </c>
    </row>
    <row r="3134" spans="40:40" x14ac:dyDescent="0.25">
      <c r="AN3134" s="106" t="str">
        <f t="shared" si="793"/>
        <v/>
      </c>
    </row>
    <row r="3135" spans="40:40" x14ac:dyDescent="0.25">
      <c r="AN3135" s="106" t="str">
        <f t="shared" si="793"/>
        <v/>
      </c>
    </row>
    <row r="3136" spans="40:40" x14ac:dyDescent="0.25">
      <c r="AN3136" s="106" t="str">
        <f t="shared" si="793"/>
        <v/>
      </c>
    </row>
    <row r="3137" spans="40:40" x14ac:dyDescent="0.25">
      <c r="AN3137" s="106" t="str">
        <f t="shared" si="793"/>
        <v/>
      </c>
    </row>
    <row r="3138" spans="40:40" x14ac:dyDescent="0.25">
      <c r="AN3138" s="106" t="str">
        <f t="shared" si="793"/>
        <v/>
      </c>
    </row>
    <row r="3139" spans="40:40" x14ac:dyDescent="0.25">
      <c r="AN3139" s="106" t="str">
        <f t="shared" si="793"/>
        <v/>
      </c>
    </row>
    <row r="3140" spans="40:40" x14ac:dyDescent="0.25">
      <c r="AN3140" s="106" t="str">
        <f t="shared" si="793"/>
        <v/>
      </c>
    </row>
    <row r="3141" spans="40:40" x14ac:dyDescent="0.25">
      <c r="AN3141" s="106" t="str">
        <f t="shared" si="793"/>
        <v/>
      </c>
    </row>
    <row r="3142" spans="40:40" x14ac:dyDescent="0.25">
      <c r="AN3142" s="106" t="str">
        <f t="shared" si="793"/>
        <v/>
      </c>
    </row>
    <row r="3143" spans="40:40" x14ac:dyDescent="0.25">
      <c r="AN3143" s="106" t="str">
        <f t="shared" si="793"/>
        <v/>
      </c>
    </row>
    <row r="3144" spans="40:40" x14ac:dyDescent="0.25">
      <c r="AN3144" s="106" t="str">
        <f t="shared" si="793"/>
        <v/>
      </c>
    </row>
    <row r="3145" spans="40:40" x14ac:dyDescent="0.25">
      <c r="AN3145" s="106" t="str">
        <f t="shared" si="793"/>
        <v/>
      </c>
    </row>
    <row r="3146" spans="40:40" x14ac:dyDescent="0.25">
      <c r="AN3146" s="106" t="str">
        <f t="shared" si="793"/>
        <v/>
      </c>
    </row>
    <row r="3147" spans="40:40" x14ac:dyDescent="0.25">
      <c r="AN3147" s="106" t="str">
        <f t="shared" si="793"/>
        <v/>
      </c>
    </row>
    <row r="3148" spans="40:40" x14ac:dyDescent="0.25">
      <c r="AN3148" s="106" t="str">
        <f t="shared" si="793"/>
        <v/>
      </c>
    </row>
    <row r="3149" spans="40:40" x14ac:dyDescent="0.25">
      <c r="AN3149" s="106" t="str">
        <f t="shared" si="793"/>
        <v/>
      </c>
    </row>
    <row r="3150" spans="40:40" x14ac:dyDescent="0.25">
      <c r="AN3150" s="106" t="str">
        <f t="shared" si="793"/>
        <v/>
      </c>
    </row>
    <row r="3151" spans="40:40" x14ac:dyDescent="0.25">
      <c r="AN3151" s="106" t="str">
        <f t="shared" si="793"/>
        <v/>
      </c>
    </row>
    <row r="3152" spans="40:40" x14ac:dyDescent="0.25">
      <c r="AN3152" s="106" t="str">
        <f t="shared" si="793"/>
        <v/>
      </c>
    </row>
    <row r="3153" spans="40:40" x14ac:dyDescent="0.25">
      <c r="AN3153" s="106" t="str">
        <f t="shared" si="793"/>
        <v/>
      </c>
    </row>
    <row r="3154" spans="40:40" x14ac:dyDescent="0.25">
      <c r="AN3154" s="106" t="str">
        <f t="shared" si="793"/>
        <v/>
      </c>
    </row>
    <row r="3155" spans="40:40" x14ac:dyDescent="0.25">
      <c r="AN3155" s="106" t="str">
        <f t="shared" ref="AN3155:AN3218" si="794">IF(AND(AT3155=0,AT3154&gt;0),DATE(B3155,C3155-1,1),"")</f>
        <v/>
      </c>
    </row>
    <row r="3156" spans="40:40" x14ac:dyDescent="0.25">
      <c r="AN3156" s="106" t="str">
        <f t="shared" si="794"/>
        <v/>
      </c>
    </row>
    <row r="3157" spans="40:40" x14ac:dyDescent="0.25">
      <c r="AN3157" s="106" t="str">
        <f t="shared" si="794"/>
        <v/>
      </c>
    </row>
    <row r="3158" spans="40:40" x14ac:dyDescent="0.25">
      <c r="AN3158" s="106" t="str">
        <f t="shared" si="794"/>
        <v/>
      </c>
    </row>
    <row r="3159" spans="40:40" x14ac:dyDescent="0.25">
      <c r="AN3159" s="106" t="str">
        <f t="shared" si="794"/>
        <v/>
      </c>
    </row>
    <row r="3160" spans="40:40" x14ac:dyDescent="0.25">
      <c r="AN3160" s="106" t="str">
        <f t="shared" si="794"/>
        <v/>
      </c>
    </row>
    <row r="3161" spans="40:40" x14ac:dyDescent="0.25">
      <c r="AN3161" s="106" t="str">
        <f t="shared" si="794"/>
        <v/>
      </c>
    </row>
    <row r="3162" spans="40:40" x14ac:dyDescent="0.25">
      <c r="AN3162" s="106" t="str">
        <f t="shared" si="794"/>
        <v/>
      </c>
    </row>
    <row r="3163" spans="40:40" x14ac:dyDescent="0.25">
      <c r="AN3163" s="106" t="str">
        <f t="shared" si="794"/>
        <v/>
      </c>
    </row>
    <row r="3164" spans="40:40" x14ac:dyDescent="0.25">
      <c r="AN3164" s="106" t="str">
        <f t="shared" si="794"/>
        <v/>
      </c>
    </row>
    <row r="3165" spans="40:40" x14ac:dyDescent="0.25">
      <c r="AN3165" s="106" t="str">
        <f t="shared" si="794"/>
        <v/>
      </c>
    </row>
    <row r="3166" spans="40:40" x14ac:dyDescent="0.25">
      <c r="AN3166" s="106" t="str">
        <f t="shared" si="794"/>
        <v/>
      </c>
    </row>
    <row r="3167" spans="40:40" x14ac:dyDescent="0.25">
      <c r="AN3167" s="106" t="str">
        <f t="shared" si="794"/>
        <v/>
      </c>
    </row>
    <row r="3168" spans="40:40" x14ac:dyDescent="0.25">
      <c r="AN3168" s="106" t="str">
        <f t="shared" si="794"/>
        <v/>
      </c>
    </row>
    <row r="3169" spans="40:40" x14ac:dyDescent="0.25">
      <c r="AN3169" s="106" t="str">
        <f t="shared" si="794"/>
        <v/>
      </c>
    </row>
    <row r="3170" spans="40:40" x14ac:dyDescent="0.25">
      <c r="AN3170" s="106" t="str">
        <f t="shared" si="794"/>
        <v/>
      </c>
    </row>
    <row r="3171" spans="40:40" x14ac:dyDescent="0.25">
      <c r="AN3171" s="106" t="str">
        <f t="shared" si="794"/>
        <v/>
      </c>
    </row>
    <row r="3172" spans="40:40" x14ac:dyDescent="0.25">
      <c r="AN3172" s="106" t="str">
        <f t="shared" si="794"/>
        <v/>
      </c>
    </row>
    <row r="3173" spans="40:40" x14ac:dyDescent="0.25">
      <c r="AN3173" s="106" t="str">
        <f t="shared" si="794"/>
        <v/>
      </c>
    </row>
    <row r="3174" spans="40:40" x14ac:dyDescent="0.25">
      <c r="AN3174" s="106" t="str">
        <f t="shared" si="794"/>
        <v/>
      </c>
    </row>
    <row r="3175" spans="40:40" x14ac:dyDescent="0.25">
      <c r="AN3175" s="106" t="str">
        <f t="shared" si="794"/>
        <v/>
      </c>
    </row>
    <row r="3176" spans="40:40" x14ac:dyDescent="0.25">
      <c r="AN3176" s="106" t="str">
        <f t="shared" si="794"/>
        <v/>
      </c>
    </row>
    <row r="3177" spans="40:40" x14ac:dyDescent="0.25">
      <c r="AN3177" s="106" t="str">
        <f t="shared" si="794"/>
        <v/>
      </c>
    </row>
    <row r="3178" spans="40:40" x14ac:dyDescent="0.25">
      <c r="AN3178" s="106" t="str">
        <f t="shared" si="794"/>
        <v/>
      </c>
    </row>
    <row r="3179" spans="40:40" x14ac:dyDescent="0.25">
      <c r="AN3179" s="106" t="str">
        <f t="shared" si="794"/>
        <v/>
      </c>
    </row>
    <row r="3180" spans="40:40" x14ac:dyDescent="0.25">
      <c r="AN3180" s="106" t="str">
        <f t="shared" si="794"/>
        <v/>
      </c>
    </row>
    <row r="3181" spans="40:40" x14ac:dyDescent="0.25">
      <c r="AN3181" s="106" t="str">
        <f t="shared" si="794"/>
        <v/>
      </c>
    </row>
    <row r="3182" spans="40:40" x14ac:dyDescent="0.25">
      <c r="AN3182" s="106" t="str">
        <f t="shared" si="794"/>
        <v/>
      </c>
    </row>
    <row r="3183" spans="40:40" x14ac:dyDescent="0.25">
      <c r="AN3183" s="106" t="str">
        <f t="shared" si="794"/>
        <v/>
      </c>
    </row>
    <row r="3184" spans="40:40" x14ac:dyDescent="0.25">
      <c r="AN3184" s="106" t="str">
        <f t="shared" si="794"/>
        <v/>
      </c>
    </row>
    <row r="3185" spans="40:40" x14ac:dyDescent="0.25">
      <c r="AN3185" s="106" t="str">
        <f t="shared" si="794"/>
        <v/>
      </c>
    </row>
    <row r="3186" spans="40:40" x14ac:dyDescent="0.25">
      <c r="AN3186" s="106" t="str">
        <f t="shared" si="794"/>
        <v/>
      </c>
    </row>
    <row r="3187" spans="40:40" x14ac:dyDescent="0.25">
      <c r="AN3187" s="106" t="str">
        <f t="shared" si="794"/>
        <v/>
      </c>
    </row>
    <row r="3188" spans="40:40" x14ac:dyDescent="0.25">
      <c r="AN3188" s="106" t="str">
        <f t="shared" si="794"/>
        <v/>
      </c>
    </row>
    <row r="3189" spans="40:40" x14ac:dyDescent="0.25">
      <c r="AN3189" s="106" t="str">
        <f t="shared" si="794"/>
        <v/>
      </c>
    </row>
    <row r="3190" spans="40:40" x14ac:dyDescent="0.25">
      <c r="AN3190" s="106" t="str">
        <f t="shared" si="794"/>
        <v/>
      </c>
    </row>
    <row r="3191" spans="40:40" x14ac:dyDescent="0.25">
      <c r="AN3191" s="106" t="str">
        <f t="shared" si="794"/>
        <v/>
      </c>
    </row>
    <row r="3192" spans="40:40" x14ac:dyDescent="0.25">
      <c r="AN3192" s="106" t="str">
        <f t="shared" si="794"/>
        <v/>
      </c>
    </row>
    <row r="3193" spans="40:40" x14ac:dyDescent="0.25">
      <c r="AN3193" s="106" t="str">
        <f t="shared" si="794"/>
        <v/>
      </c>
    </row>
    <row r="3194" spans="40:40" x14ac:dyDescent="0.25">
      <c r="AN3194" s="106" t="str">
        <f t="shared" si="794"/>
        <v/>
      </c>
    </row>
    <row r="3195" spans="40:40" x14ac:dyDescent="0.25">
      <c r="AN3195" s="106" t="str">
        <f t="shared" si="794"/>
        <v/>
      </c>
    </row>
    <row r="3196" spans="40:40" x14ac:dyDescent="0.25">
      <c r="AN3196" s="106" t="str">
        <f t="shared" si="794"/>
        <v/>
      </c>
    </row>
    <row r="3197" spans="40:40" x14ac:dyDescent="0.25">
      <c r="AN3197" s="106" t="str">
        <f t="shared" si="794"/>
        <v/>
      </c>
    </row>
    <row r="3198" spans="40:40" x14ac:dyDescent="0.25">
      <c r="AN3198" s="106" t="str">
        <f t="shared" si="794"/>
        <v/>
      </c>
    </row>
    <row r="3199" spans="40:40" x14ac:dyDescent="0.25">
      <c r="AN3199" s="106" t="str">
        <f t="shared" si="794"/>
        <v/>
      </c>
    </row>
    <row r="3200" spans="40:40" x14ac:dyDescent="0.25">
      <c r="AN3200" s="106" t="str">
        <f t="shared" si="794"/>
        <v/>
      </c>
    </row>
    <row r="3201" spans="40:40" x14ac:dyDescent="0.25">
      <c r="AN3201" s="106" t="str">
        <f t="shared" si="794"/>
        <v/>
      </c>
    </row>
    <row r="3202" spans="40:40" x14ac:dyDescent="0.25">
      <c r="AN3202" s="106" t="str">
        <f t="shared" si="794"/>
        <v/>
      </c>
    </row>
    <row r="3203" spans="40:40" x14ac:dyDescent="0.25">
      <c r="AN3203" s="106" t="str">
        <f t="shared" si="794"/>
        <v/>
      </c>
    </row>
    <row r="3204" spans="40:40" x14ac:dyDescent="0.25">
      <c r="AN3204" s="106" t="str">
        <f t="shared" si="794"/>
        <v/>
      </c>
    </row>
    <row r="3205" spans="40:40" x14ac:dyDescent="0.25">
      <c r="AN3205" s="106" t="str">
        <f t="shared" si="794"/>
        <v/>
      </c>
    </row>
    <row r="3206" spans="40:40" x14ac:dyDescent="0.25">
      <c r="AN3206" s="106" t="str">
        <f t="shared" si="794"/>
        <v/>
      </c>
    </row>
    <row r="3207" spans="40:40" x14ac:dyDescent="0.25">
      <c r="AN3207" s="106" t="str">
        <f t="shared" si="794"/>
        <v/>
      </c>
    </row>
    <row r="3208" spans="40:40" x14ac:dyDescent="0.25">
      <c r="AN3208" s="106" t="str">
        <f t="shared" si="794"/>
        <v/>
      </c>
    </row>
    <row r="3209" spans="40:40" x14ac:dyDescent="0.25">
      <c r="AN3209" s="106" t="str">
        <f t="shared" si="794"/>
        <v/>
      </c>
    </row>
    <row r="3210" spans="40:40" x14ac:dyDescent="0.25">
      <c r="AN3210" s="106" t="str">
        <f t="shared" si="794"/>
        <v/>
      </c>
    </row>
    <row r="3211" spans="40:40" x14ac:dyDescent="0.25">
      <c r="AN3211" s="106" t="str">
        <f t="shared" si="794"/>
        <v/>
      </c>
    </row>
    <row r="3212" spans="40:40" x14ac:dyDescent="0.25">
      <c r="AN3212" s="106" t="str">
        <f t="shared" si="794"/>
        <v/>
      </c>
    </row>
    <row r="3213" spans="40:40" x14ac:dyDescent="0.25">
      <c r="AN3213" s="106" t="str">
        <f t="shared" si="794"/>
        <v/>
      </c>
    </row>
    <row r="3214" spans="40:40" x14ac:dyDescent="0.25">
      <c r="AN3214" s="106" t="str">
        <f t="shared" si="794"/>
        <v/>
      </c>
    </row>
    <row r="3215" spans="40:40" x14ac:dyDescent="0.25">
      <c r="AN3215" s="106" t="str">
        <f t="shared" si="794"/>
        <v/>
      </c>
    </row>
    <row r="3216" spans="40:40" x14ac:dyDescent="0.25">
      <c r="AN3216" s="106" t="str">
        <f t="shared" si="794"/>
        <v/>
      </c>
    </row>
    <row r="3217" spans="40:40" x14ac:dyDescent="0.25">
      <c r="AN3217" s="106" t="str">
        <f t="shared" si="794"/>
        <v/>
      </c>
    </row>
    <row r="3218" spans="40:40" x14ac:dyDescent="0.25">
      <c r="AN3218" s="106" t="str">
        <f t="shared" si="794"/>
        <v/>
      </c>
    </row>
    <row r="3219" spans="40:40" x14ac:dyDescent="0.25">
      <c r="AN3219" s="106" t="str">
        <f t="shared" ref="AN3219:AN3282" si="795">IF(AND(AT3219=0,AT3218&gt;0),DATE(B3219,C3219-1,1),"")</f>
        <v/>
      </c>
    </row>
    <row r="3220" spans="40:40" x14ac:dyDescent="0.25">
      <c r="AN3220" s="106" t="str">
        <f t="shared" si="795"/>
        <v/>
      </c>
    </row>
    <row r="3221" spans="40:40" x14ac:dyDescent="0.25">
      <c r="AN3221" s="106" t="str">
        <f t="shared" si="795"/>
        <v/>
      </c>
    </row>
    <row r="3222" spans="40:40" x14ac:dyDescent="0.25">
      <c r="AN3222" s="106" t="str">
        <f t="shared" si="795"/>
        <v/>
      </c>
    </row>
    <row r="3223" spans="40:40" x14ac:dyDescent="0.25">
      <c r="AN3223" s="106" t="str">
        <f t="shared" si="795"/>
        <v/>
      </c>
    </row>
    <row r="3224" spans="40:40" x14ac:dyDescent="0.25">
      <c r="AN3224" s="106" t="str">
        <f t="shared" si="795"/>
        <v/>
      </c>
    </row>
    <row r="3225" spans="40:40" x14ac:dyDescent="0.25">
      <c r="AN3225" s="106" t="str">
        <f t="shared" si="795"/>
        <v/>
      </c>
    </row>
    <row r="3226" spans="40:40" x14ac:dyDescent="0.25">
      <c r="AN3226" s="106" t="str">
        <f t="shared" si="795"/>
        <v/>
      </c>
    </row>
    <row r="3227" spans="40:40" x14ac:dyDescent="0.25">
      <c r="AN3227" s="106" t="str">
        <f t="shared" si="795"/>
        <v/>
      </c>
    </row>
    <row r="3228" spans="40:40" x14ac:dyDescent="0.25">
      <c r="AN3228" s="106" t="str">
        <f t="shared" si="795"/>
        <v/>
      </c>
    </row>
    <row r="3229" spans="40:40" x14ac:dyDescent="0.25">
      <c r="AN3229" s="106" t="str">
        <f t="shared" si="795"/>
        <v/>
      </c>
    </row>
    <row r="3230" spans="40:40" x14ac:dyDescent="0.25">
      <c r="AN3230" s="106" t="str">
        <f t="shared" si="795"/>
        <v/>
      </c>
    </row>
    <row r="3231" spans="40:40" x14ac:dyDescent="0.25">
      <c r="AN3231" s="106" t="str">
        <f t="shared" si="795"/>
        <v/>
      </c>
    </row>
    <row r="3232" spans="40:40" x14ac:dyDescent="0.25">
      <c r="AN3232" s="106" t="str">
        <f t="shared" si="795"/>
        <v/>
      </c>
    </row>
    <row r="3233" spans="40:40" x14ac:dyDescent="0.25">
      <c r="AN3233" s="106" t="str">
        <f t="shared" si="795"/>
        <v/>
      </c>
    </row>
    <row r="3234" spans="40:40" x14ac:dyDescent="0.25">
      <c r="AN3234" s="106" t="str">
        <f t="shared" si="795"/>
        <v/>
      </c>
    </row>
    <row r="3235" spans="40:40" x14ac:dyDescent="0.25">
      <c r="AN3235" s="106" t="str">
        <f t="shared" si="795"/>
        <v/>
      </c>
    </row>
    <row r="3236" spans="40:40" x14ac:dyDescent="0.25">
      <c r="AN3236" s="106" t="str">
        <f t="shared" si="795"/>
        <v/>
      </c>
    </row>
    <row r="3237" spans="40:40" x14ac:dyDescent="0.25">
      <c r="AN3237" s="106" t="str">
        <f t="shared" si="795"/>
        <v/>
      </c>
    </row>
    <row r="3238" spans="40:40" x14ac:dyDescent="0.25">
      <c r="AN3238" s="106" t="str">
        <f t="shared" si="795"/>
        <v/>
      </c>
    </row>
    <row r="3239" spans="40:40" x14ac:dyDescent="0.25">
      <c r="AN3239" s="106" t="str">
        <f t="shared" si="795"/>
        <v/>
      </c>
    </row>
    <row r="3240" spans="40:40" x14ac:dyDescent="0.25">
      <c r="AN3240" s="106" t="str">
        <f t="shared" si="795"/>
        <v/>
      </c>
    </row>
    <row r="3241" spans="40:40" x14ac:dyDescent="0.25">
      <c r="AN3241" s="106" t="str">
        <f t="shared" si="795"/>
        <v/>
      </c>
    </row>
    <row r="3242" spans="40:40" x14ac:dyDescent="0.25">
      <c r="AN3242" s="106" t="str">
        <f t="shared" si="795"/>
        <v/>
      </c>
    </row>
    <row r="3243" spans="40:40" x14ac:dyDescent="0.25">
      <c r="AN3243" s="106" t="str">
        <f t="shared" si="795"/>
        <v/>
      </c>
    </row>
    <row r="3244" spans="40:40" x14ac:dyDescent="0.25">
      <c r="AN3244" s="106" t="str">
        <f t="shared" si="795"/>
        <v/>
      </c>
    </row>
    <row r="3245" spans="40:40" x14ac:dyDescent="0.25">
      <c r="AN3245" s="106" t="str">
        <f t="shared" si="795"/>
        <v/>
      </c>
    </row>
    <row r="3246" spans="40:40" x14ac:dyDescent="0.25">
      <c r="AN3246" s="106" t="str">
        <f t="shared" si="795"/>
        <v/>
      </c>
    </row>
    <row r="3247" spans="40:40" x14ac:dyDescent="0.25">
      <c r="AN3247" s="106" t="str">
        <f t="shared" si="795"/>
        <v/>
      </c>
    </row>
    <row r="3248" spans="40:40" x14ac:dyDescent="0.25">
      <c r="AN3248" s="106" t="str">
        <f t="shared" si="795"/>
        <v/>
      </c>
    </row>
    <row r="3249" spans="40:40" x14ac:dyDescent="0.25">
      <c r="AN3249" s="106" t="str">
        <f t="shared" si="795"/>
        <v/>
      </c>
    </row>
    <row r="3250" spans="40:40" x14ac:dyDescent="0.25">
      <c r="AN3250" s="106" t="str">
        <f t="shared" si="795"/>
        <v/>
      </c>
    </row>
    <row r="3251" spans="40:40" x14ac:dyDescent="0.25">
      <c r="AN3251" s="106" t="str">
        <f t="shared" si="795"/>
        <v/>
      </c>
    </row>
    <row r="3252" spans="40:40" x14ac:dyDescent="0.25">
      <c r="AN3252" s="106" t="str">
        <f t="shared" si="795"/>
        <v/>
      </c>
    </row>
    <row r="3253" spans="40:40" x14ac:dyDescent="0.25">
      <c r="AN3253" s="106" t="str">
        <f t="shared" si="795"/>
        <v/>
      </c>
    </row>
    <row r="3254" spans="40:40" x14ac:dyDescent="0.25">
      <c r="AN3254" s="106" t="str">
        <f t="shared" si="795"/>
        <v/>
      </c>
    </row>
    <row r="3255" spans="40:40" x14ac:dyDescent="0.25">
      <c r="AN3255" s="106" t="str">
        <f t="shared" si="795"/>
        <v/>
      </c>
    </row>
    <row r="3256" spans="40:40" x14ac:dyDescent="0.25">
      <c r="AN3256" s="106" t="str">
        <f t="shared" si="795"/>
        <v/>
      </c>
    </row>
    <row r="3257" spans="40:40" x14ac:dyDescent="0.25">
      <c r="AN3257" s="106" t="str">
        <f t="shared" si="795"/>
        <v/>
      </c>
    </row>
    <row r="3258" spans="40:40" x14ac:dyDescent="0.25">
      <c r="AN3258" s="106" t="str">
        <f t="shared" si="795"/>
        <v/>
      </c>
    </row>
    <row r="3259" spans="40:40" x14ac:dyDescent="0.25">
      <c r="AN3259" s="106" t="str">
        <f t="shared" si="795"/>
        <v/>
      </c>
    </row>
    <row r="3260" spans="40:40" x14ac:dyDescent="0.25">
      <c r="AN3260" s="106" t="str">
        <f t="shared" si="795"/>
        <v/>
      </c>
    </row>
    <row r="3261" spans="40:40" x14ac:dyDescent="0.25">
      <c r="AN3261" s="106" t="str">
        <f t="shared" si="795"/>
        <v/>
      </c>
    </row>
    <row r="3262" spans="40:40" x14ac:dyDescent="0.25">
      <c r="AN3262" s="106" t="str">
        <f t="shared" si="795"/>
        <v/>
      </c>
    </row>
    <row r="3263" spans="40:40" x14ac:dyDescent="0.25">
      <c r="AN3263" s="106" t="str">
        <f t="shared" si="795"/>
        <v/>
      </c>
    </row>
    <row r="3264" spans="40:40" x14ac:dyDescent="0.25">
      <c r="AN3264" s="106" t="str">
        <f t="shared" si="795"/>
        <v/>
      </c>
    </row>
    <row r="3265" spans="40:40" x14ac:dyDescent="0.25">
      <c r="AN3265" s="106" t="str">
        <f t="shared" si="795"/>
        <v/>
      </c>
    </row>
    <row r="3266" spans="40:40" x14ac:dyDescent="0.25">
      <c r="AN3266" s="106" t="str">
        <f t="shared" si="795"/>
        <v/>
      </c>
    </row>
    <row r="3267" spans="40:40" x14ac:dyDescent="0.25">
      <c r="AN3267" s="106" t="str">
        <f t="shared" si="795"/>
        <v/>
      </c>
    </row>
    <row r="3268" spans="40:40" x14ac:dyDescent="0.25">
      <c r="AN3268" s="106" t="str">
        <f t="shared" si="795"/>
        <v/>
      </c>
    </row>
    <row r="3269" spans="40:40" x14ac:dyDescent="0.25">
      <c r="AN3269" s="106" t="str">
        <f t="shared" si="795"/>
        <v/>
      </c>
    </row>
    <row r="3270" spans="40:40" x14ac:dyDescent="0.25">
      <c r="AN3270" s="106" t="str">
        <f t="shared" si="795"/>
        <v/>
      </c>
    </row>
    <row r="3271" spans="40:40" x14ac:dyDescent="0.25">
      <c r="AN3271" s="106" t="str">
        <f t="shared" si="795"/>
        <v/>
      </c>
    </row>
    <row r="3272" spans="40:40" x14ac:dyDescent="0.25">
      <c r="AN3272" s="106" t="str">
        <f t="shared" si="795"/>
        <v/>
      </c>
    </row>
    <row r="3273" spans="40:40" x14ac:dyDescent="0.25">
      <c r="AN3273" s="106" t="str">
        <f t="shared" si="795"/>
        <v/>
      </c>
    </row>
    <row r="3274" spans="40:40" x14ac:dyDescent="0.25">
      <c r="AN3274" s="106" t="str">
        <f t="shared" si="795"/>
        <v/>
      </c>
    </row>
    <row r="3275" spans="40:40" x14ac:dyDescent="0.25">
      <c r="AN3275" s="106" t="str">
        <f t="shared" si="795"/>
        <v/>
      </c>
    </row>
    <row r="3276" spans="40:40" x14ac:dyDescent="0.25">
      <c r="AN3276" s="106" t="str">
        <f t="shared" si="795"/>
        <v/>
      </c>
    </row>
    <row r="3277" spans="40:40" x14ac:dyDescent="0.25">
      <c r="AN3277" s="106" t="str">
        <f t="shared" si="795"/>
        <v/>
      </c>
    </row>
    <row r="3278" spans="40:40" x14ac:dyDescent="0.25">
      <c r="AN3278" s="106" t="str">
        <f t="shared" si="795"/>
        <v/>
      </c>
    </row>
    <row r="3279" spans="40:40" x14ac:dyDescent="0.25">
      <c r="AN3279" s="106" t="str">
        <f t="shared" si="795"/>
        <v/>
      </c>
    </row>
    <row r="3280" spans="40:40" x14ac:dyDescent="0.25">
      <c r="AN3280" s="106" t="str">
        <f t="shared" si="795"/>
        <v/>
      </c>
    </row>
    <row r="3281" spans="40:40" x14ac:dyDescent="0.25">
      <c r="AN3281" s="106" t="str">
        <f t="shared" si="795"/>
        <v/>
      </c>
    </row>
    <row r="3282" spans="40:40" x14ac:dyDescent="0.25">
      <c r="AN3282" s="106" t="str">
        <f t="shared" si="795"/>
        <v/>
      </c>
    </row>
    <row r="3283" spans="40:40" x14ac:dyDescent="0.25">
      <c r="AN3283" s="106" t="str">
        <f t="shared" ref="AN3283:AN3346" si="796">IF(AND(AT3283=0,AT3282&gt;0),DATE(B3283,C3283-1,1),"")</f>
        <v/>
      </c>
    </row>
    <row r="3284" spans="40:40" x14ac:dyDescent="0.25">
      <c r="AN3284" s="106" t="str">
        <f t="shared" si="796"/>
        <v/>
      </c>
    </row>
    <row r="3285" spans="40:40" x14ac:dyDescent="0.25">
      <c r="AN3285" s="106" t="str">
        <f t="shared" si="796"/>
        <v/>
      </c>
    </row>
    <row r="3286" spans="40:40" x14ac:dyDescent="0.25">
      <c r="AN3286" s="106" t="str">
        <f t="shared" si="796"/>
        <v/>
      </c>
    </row>
    <row r="3287" spans="40:40" x14ac:dyDescent="0.25">
      <c r="AN3287" s="106" t="str">
        <f t="shared" si="796"/>
        <v/>
      </c>
    </row>
    <row r="3288" spans="40:40" x14ac:dyDescent="0.25">
      <c r="AN3288" s="106" t="str">
        <f t="shared" si="796"/>
        <v/>
      </c>
    </row>
    <row r="3289" spans="40:40" x14ac:dyDescent="0.25">
      <c r="AN3289" s="106" t="str">
        <f t="shared" si="796"/>
        <v/>
      </c>
    </row>
    <row r="3290" spans="40:40" x14ac:dyDescent="0.25">
      <c r="AN3290" s="106" t="str">
        <f t="shared" si="796"/>
        <v/>
      </c>
    </row>
    <row r="3291" spans="40:40" x14ac:dyDescent="0.25">
      <c r="AN3291" s="106" t="str">
        <f t="shared" si="796"/>
        <v/>
      </c>
    </row>
    <row r="3292" spans="40:40" x14ac:dyDescent="0.25">
      <c r="AN3292" s="106" t="str">
        <f t="shared" si="796"/>
        <v/>
      </c>
    </row>
    <row r="3293" spans="40:40" x14ac:dyDescent="0.25">
      <c r="AN3293" s="106" t="str">
        <f t="shared" si="796"/>
        <v/>
      </c>
    </row>
    <row r="3294" spans="40:40" x14ac:dyDescent="0.25">
      <c r="AN3294" s="106" t="str">
        <f t="shared" si="796"/>
        <v/>
      </c>
    </row>
    <row r="3295" spans="40:40" x14ac:dyDescent="0.25">
      <c r="AN3295" s="106" t="str">
        <f t="shared" si="796"/>
        <v/>
      </c>
    </row>
    <row r="3296" spans="40:40" x14ac:dyDescent="0.25">
      <c r="AN3296" s="106" t="str">
        <f t="shared" si="796"/>
        <v/>
      </c>
    </row>
    <row r="3297" spans="40:40" x14ac:dyDescent="0.25">
      <c r="AN3297" s="106" t="str">
        <f t="shared" si="796"/>
        <v/>
      </c>
    </row>
    <row r="3298" spans="40:40" x14ac:dyDescent="0.25">
      <c r="AN3298" s="106" t="str">
        <f t="shared" si="796"/>
        <v/>
      </c>
    </row>
    <row r="3299" spans="40:40" x14ac:dyDescent="0.25">
      <c r="AN3299" s="106" t="str">
        <f t="shared" si="796"/>
        <v/>
      </c>
    </row>
    <row r="3300" spans="40:40" x14ac:dyDescent="0.25">
      <c r="AN3300" s="106" t="str">
        <f t="shared" si="796"/>
        <v/>
      </c>
    </row>
    <row r="3301" spans="40:40" x14ac:dyDescent="0.25">
      <c r="AN3301" s="106" t="str">
        <f t="shared" si="796"/>
        <v/>
      </c>
    </row>
    <row r="3302" spans="40:40" x14ac:dyDescent="0.25">
      <c r="AN3302" s="106" t="str">
        <f t="shared" si="796"/>
        <v/>
      </c>
    </row>
    <row r="3303" spans="40:40" x14ac:dyDescent="0.25">
      <c r="AN3303" s="106" t="str">
        <f t="shared" si="796"/>
        <v/>
      </c>
    </row>
    <row r="3304" spans="40:40" x14ac:dyDescent="0.25">
      <c r="AN3304" s="106" t="str">
        <f t="shared" si="796"/>
        <v/>
      </c>
    </row>
    <row r="3305" spans="40:40" x14ac:dyDescent="0.25">
      <c r="AN3305" s="106" t="str">
        <f t="shared" si="796"/>
        <v/>
      </c>
    </row>
    <row r="3306" spans="40:40" x14ac:dyDescent="0.25">
      <c r="AN3306" s="106" t="str">
        <f t="shared" si="796"/>
        <v/>
      </c>
    </row>
    <row r="3307" spans="40:40" x14ac:dyDescent="0.25">
      <c r="AN3307" s="106" t="str">
        <f t="shared" si="796"/>
        <v/>
      </c>
    </row>
    <row r="3308" spans="40:40" x14ac:dyDescent="0.25">
      <c r="AN3308" s="106" t="str">
        <f t="shared" si="796"/>
        <v/>
      </c>
    </row>
    <row r="3309" spans="40:40" x14ac:dyDescent="0.25">
      <c r="AN3309" s="106" t="str">
        <f t="shared" si="796"/>
        <v/>
      </c>
    </row>
    <row r="3310" spans="40:40" x14ac:dyDescent="0.25">
      <c r="AN3310" s="106" t="str">
        <f t="shared" si="796"/>
        <v/>
      </c>
    </row>
    <row r="3311" spans="40:40" x14ac:dyDescent="0.25">
      <c r="AN3311" s="106" t="str">
        <f t="shared" si="796"/>
        <v/>
      </c>
    </row>
    <row r="3312" spans="40:40" x14ac:dyDescent="0.25">
      <c r="AN3312" s="106" t="str">
        <f t="shared" si="796"/>
        <v/>
      </c>
    </row>
    <row r="3313" spans="40:40" x14ac:dyDescent="0.25">
      <c r="AN3313" s="106" t="str">
        <f t="shared" si="796"/>
        <v/>
      </c>
    </row>
    <row r="3314" spans="40:40" x14ac:dyDescent="0.25">
      <c r="AN3314" s="106" t="str">
        <f t="shared" si="796"/>
        <v/>
      </c>
    </row>
    <row r="3315" spans="40:40" x14ac:dyDescent="0.25">
      <c r="AN3315" s="106" t="str">
        <f t="shared" si="796"/>
        <v/>
      </c>
    </row>
    <row r="3316" spans="40:40" x14ac:dyDescent="0.25">
      <c r="AN3316" s="106" t="str">
        <f t="shared" si="796"/>
        <v/>
      </c>
    </row>
    <row r="3317" spans="40:40" x14ac:dyDescent="0.25">
      <c r="AN3317" s="106" t="str">
        <f t="shared" si="796"/>
        <v/>
      </c>
    </row>
    <row r="3318" spans="40:40" x14ac:dyDescent="0.25">
      <c r="AN3318" s="106" t="str">
        <f t="shared" si="796"/>
        <v/>
      </c>
    </row>
    <row r="3319" spans="40:40" x14ac:dyDescent="0.25">
      <c r="AN3319" s="106" t="str">
        <f t="shared" si="796"/>
        <v/>
      </c>
    </row>
    <row r="3320" spans="40:40" x14ac:dyDescent="0.25">
      <c r="AN3320" s="106" t="str">
        <f t="shared" si="796"/>
        <v/>
      </c>
    </row>
    <row r="3321" spans="40:40" x14ac:dyDescent="0.25">
      <c r="AN3321" s="106" t="str">
        <f t="shared" si="796"/>
        <v/>
      </c>
    </row>
    <row r="3322" spans="40:40" x14ac:dyDescent="0.25">
      <c r="AN3322" s="106" t="str">
        <f t="shared" si="796"/>
        <v/>
      </c>
    </row>
    <row r="3323" spans="40:40" x14ac:dyDescent="0.25">
      <c r="AN3323" s="106" t="str">
        <f t="shared" si="796"/>
        <v/>
      </c>
    </row>
    <row r="3324" spans="40:40" x14ac:dyDescent="0.25">
      <c r="AN3324" s="106" t="str">
        <f t="shared" si="796"/>
        <v/>
      </c>
    </row>
    <row r="3325" spans="40:40" x14ac:dyDescent="0.25">
      <c r="AN3325" s="106" t="str">
        <f t="shared" si="796"/>
        <v/>
      </c>
    </row>
    <row r="3326" spans="40:40" x14ac:dyDescent="0.25">
      <c r="AN3326" s="106" t="str">
        <f t="shared" si="796"/>
        <v/>
      </c>
    </row>
    <row r="3327" spans="40:40" x14ac:dyDescent="0.25">
      <c r="AN3327" s="106" t="str">
        <f t="shared" si="796"/>
        <v/>
      </c>
    </row>
    <row r="3328" spans="40:40" x14ac:dyDescent="0.25">
      <c r="AN3328" s="106" t="str">
        <f t="shared" si="796"/>
        <v/>
      </c>
    </row>
    <row r="3329" spans="40:40" x14ac:dyDescent="0.25">
      <c r="AN3329" s="106" t="str">
        <f t="shared" si="796"/>
        <v/>
      </c>
    </row>
    <row r="3330" spans="40:40" x14ac:dyDescent="0.25">
      <c r="AN3330" s="106" t="str">
        <f t="shared" si="796"/>
        <v/>
      </c>
    </row>
    <row r="3331" spans="40:40" x14ac:dyDescent="0.25">
      <c r="AN3331" s="106" t="str">
        <f t="shared" si="796"/>
        <v/>
      </c>
    </row>
    <row r="3332" spans="40:40" x14ac:dyDescent="0.25">
      <c r="AN3332" s="106" t="str">
        <f t="shared" si="796"/>
        <v/>
      </c>
    </row>
    <row r="3333" spans="40:40" x14ac:dyDescent="0.25">
      <c r="AN3333" s="106" t="str">
        <f t="shared" si="796"/>
        <v/>
      </c>
    </row>
    <row r="3334" spans="40:40" x14ac:dyDescent="0.25">
      <c r="AN3334" s="106" t="str">
        <f t="shared" si="796"/>
        <v/>
      </c>
    </row>
    <row r="3335" spans="40:40" x14ac:dyDescent="0.25">
      <c r="AN3335" s="106" t="str">
        <f t="shared" si="796"/>
        <v/>
      </c>
    </row>
    <row r="3336" spans="40:40" x14ac:dyDescent="0.25">
      <c r="AN3336" s="106" t="str">
        <f t="shared" si="796"/>
        <v/>
      </c>
    </row>
    <row r="3337" spans="40:40" x14ac:dyDescent="0.25">
      <c r="AN3337" s="106" t="str">
        <f t="shared" si="796"/>
        <v/>
      </c>
    </row>
    <row r="3338" spans="40:40" x14ac:dyDescent="0.25">
      <c r="AN3338" s="106" t="str">
        <f t="shared" si="796"/>
        <v/>
      </c>
    </row>
    <row r="3339" spans="40:40" x14ac:dyDescent="0.25">
      <c r="AN3339" s="106" t="str">
        <f t="shared" si="796"/>
        <v/>
      </c>
    </row>
    <row r="3340" spans="40:40" x14ac:dyDescent="0.25">
      <c r="AN3340" s="106" t="str">
        <f t="shared" si="796"/>
        <v/>
      </c>
    </row>
    <row r="3341" spans="40:40" x14ac:dyDescent="0.25">
      <c r="AN3341" s="106" t="str">
        <f t="shared" si="796"/>
        <v/>
      </c>
    </row>
    <row r="3342" spans="40:40" x14ac:dyDescent="0.25">
      <c r="AN3342" s="106" t="str">
        <f t="shared" si="796"/>
        <v/>
      </c>
    </row>
    <row r="3343" spans="40:40" x14ac:dyDescent="0.25">
      <c r="AN3343" s="106" t="str">
        <f t="shared" si="796"/>
        <v/>
      </c>
    </row>
    <row r="3344" spans="40:40" x14ac:dyDescent="0.25">
      <c r="AN3344" s="106" t="str">
        <f t="shared" si="796"/>
        <v/>
      </c>
    </row>
    <row r="3345" spans="40:40" x14ac:dyDescent="0.25">
      <c r="AN3345" s="106" t="str">
        <f t="shared" si="796"/>
        <v/>
      </c>
    </row>
    <row r="3346" spans="40:40" x14ac:dyDescent="0.25">
      <c r="AN3346" s="106" t="str">
        <f t="shared" si="796"/>
        <v/>
      </c>
    </row>
    <row r="3347" spans="40:40" x14ac:dyDescent="0.25">
      <c r="AN3347" s="106" t="str">
        <f t="shared" ref="AN3347:AN3410" si="797">IF(AND(AT3347=0,AT3346&gt;0),DATE(B3347,C3347-1,1),"")</f>
        <v/>
      </c>
    </row>
    <row r="3348" spans="40:40" x14ac:dyDescent="0.25">
      <c r="AN3348" s="106" t="str">
        <f t="shared" si="797"/>
        <v/>
      </c>
    </row>
    <row r="3349" spans="40:40" x14ac:dyDescent="0.25">
      <c r="AN3349" s="106" t="str">
        <f t="shared" si="797"/>
        <v/>
      </c>
    </row>
    <row r="3350" spans="40:40" x14ac:dyDescent="0.25">
      <c r="AN3350" s="106" t="str">
        <f t="shared" si="797"/>
        <v/>
      </c>
    </row>
    <row r="3351" spans="40:40" x14ac:dyDescent="0.25">
      <c r="AN3351" s="106" t="str">
        <f t="shared" si="797"/>
        <v/>
      </c>
    </row>
    <row r="3352" spans="40:40" x14ac:dyDescent="0.25">
      <c r="AN3352" s="106" t="str">
        <f t="shared" si="797"/>
        <v/>
      </c>
    </row>
    <row r="3353" spans="40:40" x14ac:dyDescent="0.25">
      <c r="AN3353" s="106" t="str">
        <f t="shared" si="797"/>
        <v/>
      </c>
    </row>
    <row r="3354" spans="40:40" x14ac:dyDescent="0.25">
      <c r="AN3354" s="106" t="str">
        <f t="shared" si="797"/>
        <v/>
      </c>
    </row>
    <row r="3355" spans="40:40" x14ac:dyDescent="0.25">
      <c r="AN3355" s="106" t="str">
        <f t="shared" si="797"/>
        <v/>
      </c>
    </row>
    <row r="3356" spans="40:40" x14ac:dyDescent="0.25">
      <c r="AN3356" s="106" t="str">
        <f t="shared" si="797"/>
        <v/>
      </c>
    </row>
    <row r="3357" spans="40:40" x14ac:dyDescent="0.25">
      <c r="AN3357" s="106" t="str">
        <f t="shared" si="797"/>
        <v/>
      </c>
    </row>
    <row r="3358" spans="40:40" x14ac:dyDescent="0.25">
      <c r="AN3358" s="106" t="str">
        <f t="shared" si="797"/>
        <v/>
      </c>
    </row>
    <row r="3359" spans="40:40" x14ac:dyDescent="0.25">
      <c r="AN3359" s="106" t="str">
        <f t="shared" si="797"/>
        <v/>
      </c>
    </row>
    <row r="3360" spans="40:40" x14ac:dyDescent="0.25">
      <c r="AN3360" s="106" t="str">
        <f t="shared" si="797"/>
        <v/>
      </c>
    </row>
    <row r="3361" spans="40:40" x14ac:dyDescent="0.25">
      <c r="AN3361" s="106" t="str">
        <f t="shared" si="797"/>
        <v/>
      </c>
    </row>
    <row r="3362" spans="40:40" x14ac:dyDescent="0.25">
      <c r="AN3362" s="106" t="str">
        <f t="shared" si="797"/>
        <v/>
      </c>
    </row>
    <row r="3363" spans="40:40" x14ac:dyDescent="0.25">
      <c r="AN3363" s="106" t="str">
        <f t="shared" si="797"/>
        <v/>
      </c>
    </row>
    <row r="3364" spans="40:40" x14ac:dyDescent="0.25">
      <c r="AN3364" s="106" t="str">
        <f t="shared" si="797"/>
        <v/>
      </c>
    </row>
    <row r="3365" spans="40:40" x14ac:dyDescent="0.25">
      <c r="AN3365" s="106" t="str">
        <f t="shared" si="797"/>
        <v/>
      </c>
    </row>
    <row r="3366" spans="40:40" x14ac:dyDescent="0.25">
      <c r="AN3366" s="106" t="str">
        <f t="shared" si="797"/>
        <v/>
      </c>
    </row>
    <row r="3367" spans="40:40" x14ac:dyDescent="0.25">
      <c r="AN3367" s="106" t="str">
        <f t="shared" si="797"/>
        <v/>
      </c>
    </row>
    <row r="3368" spans="40:40" x14ac:dyDescent="0.25">
      <c r="AN3368" s="106" t="str">
        <f t="shared" si="797"/>
        <v/>
      </c>
    </row>
    <row r="3369" spans="40:40" x14ac:dyDescent="0.25">
      <c r="AN3369" s="106" t="str">
        <f t="shared" si="797"/>
        <v/>
      </c>
    </row>
    <row r="3370" spans="40:40" x14ac:dyDescent="0.25">
      <c r="AN3370" s="106" t="str">
        <f t="shared" si="797"/>
        <v/>
      </c>
    </row>
    <row r="3371" spans="40:40" x14ac:dyDescent="0.25">
      <c r="AN3371" s="106" t="str">
        <f t="shared" si="797"/>
        <v/>
      </c>
    </row>
    <row r="3372" spans="40:40" x14ac:dyDescent="0.25">
      <c r="AN3372" s="106" t="str">
        <f t="shared" si="797"/>
        <v/>
      </c>
    </row>
    <row r="3373" spans="40:40" x14ac:dyDescent="0.25">
      <c r="AN3373" s="106" t="str">
        <f t="shared" si="797"/>
        <v/>
      </c>
    </row>
    <row r="3374" spans="40:40" x14ac:dyDescent="0.25">
      <c r="AN3374" s="106" t="str">
        <f t="shared" si="797"/>
        <v/>
      </c>
    </row>
    <row r="3375" spans="40:40" x14ac:dyDescent="0.25">
      <c r="AN3375" s="106" t="str">
        <f t="shared" si="797"/>
        <v/>
      </c>
    </row>
    <row r="3376" spans="40:40" x14ac:dyDescent="0.25">
      <c r="AN3376" s="106" t="str">
        <f t="shared" si="797"/>
        <v/>
      </c>
    </row>
    <row r="3377" spans="40:40" x14ac:dyDescent="0.25">
      <c r="AN3377" s="106" t="str">
        <f t="shared" si="797"/>
        <v/>
      </c>
    </row>
    <row r="3378" spans="40:40" x14ac:dyDescent="0.25">
      <c r="AN3378" s="106" t="str">
        <f t="shared" si="797"/>
        <v/>
      </c>
    </row>
    <row r="3379" spans="40:40" x14ac:dyDescent="0.25">
      <c r="AN3379" s="106" t="str">
        <f t="shared" si="797"/>
        <v/>
      </c>
    </row>
    <row r="3380" spans="40:40" x14ac:dyDescent="0.25">
      <c r="AN3380" s="106" t="str">
        <f t="shared" si="797"/>
        <v/>
      </c>
    </row>
    <row r="3381" spans="40:40" x14ac:dyDescent="0.25">
      <c r="AN3381" s="106" t="str">
        <f t="shared" si="797"/>
        <v/>
      </c>
    </row>
    <row r="3382" spans="40:40" x14ac:dyDescent="0.25">
      <c r="AN3382" s="106" t="str">
        <f t="shared" si="797"/>
        <v/>
      </c>
    </row>
    <row r="3383" spans="40:40" x14ac:dyDescent="0.25">
      <c r="AN3383" s="106" t="str">
        <f t="shared" si="797"/>
        <v/>
      </c>
    </row>
    <row r="3384" spans="40:40" x14ac:dyDescent="0.25">
      <c r="AN3384" s="106" t="str">
        <f t="shared" si="797"/>
        <v/>
      </c>
    </row>
    <row r="3385" spans="40:40" x14ac:dyDescent="0.25">
      <c r="AN3385" s="106" t="str">
        <f t="shared" si="797"/>
        <v/>
      </c>
    </row>
    <row r="3386" spans="40:40" x14ac:dyDescent="0.25">
      <c r="AN3386" s="106" t="str">
        <f t="shared" si="797"/>
        <v/>
      </c>
    </row>
    <row r="3387" spans="40:40" x14ac:dyDescent="0.25">
      <c r="AN3387" s="106" t="str">
        <f t="shared" si="797"/>
        <v/>
      </c>
    </row>
    <row r="3388" spans="40:40" x14ac:dyDescent="0.25">
      <c r="AN3388" s="106" t="str">
        <f t="shared" si="797"/>
        <v/>
      </c>
    </row>
    <row r="3389" spans="40:40" x14ac:dyDescent="0.25">
      <c r="AN3389" s="106" t="str">
        <f t="shared" si="797"/>
        <v/>
      </c>
    </row>
    <row r="3390" spans="40:40" x14ac:dyDescent="0.25">
      <c r="AN3390" s="106" t="str">
        <f t="shared" si="797"/>
        <v/>
      </c>
    </row>
    <row r="3391" spans="40:40" x14ac:dyDescent="0.25">
      <c r="AN3391" s="106" t="str">
        <f t="shared" si="797"/>
        <v/>
      </c>
    </row>
    <row r="3392" spans="40:40" x14ac:dyDescent="0.25">
      <c r="AN3392" s="106" t="str">
        <f t="shared" si="797"/>
        <v/>
      </c>
    </row>
    <row r="3393" spans="40:40" x14ac:dyDescent="0.25">
      <c r="AN3393" s="106" t="str">
        <f t="shared" si="797"/>
        <v/>
      </c>
    </row>
    <row r="3394" spans="40:40" x14ac:dyDescent="0.25">
      <c r="AN3394" s="106" t="str">
        <f t="shared" si="797"/>
        <v/>
      </c>
    </row>
    <row r="3395" spans="40:40" x14ac:dyDescent="0.25">
      <c r="AN3395" s="106" t="str">
        <f t="shared" si="797"/>
        <v/>
      </c>
    </row>
    <row r="3396" spans="40:40" x14ac:dyDescent="0.25">
      <c r="AN3396" s="106" t="str">
        <f t="shared" si="797"/>
        <v/>
      </c>
    </row>
    <row r="3397" spans="40:40" x14ac:dyDescent="0.25">
      <c r="AN3397" s="106" t="str">
        <f t="shared" si="797"/>
        <v/>
      </c>
    </row>
    <row r="3398" spans="40:40" x14ac:dyDescent="0.25">
      <c r="AN3398" s="106" t="str">
        <f t="shared" si="797"/>
        <v/>
      </c>
    </row>
    <row r="3399" spans="40:40" x14ac:dyDescent="0.25">
      <c r="AN3399" s="106" t="str">
        <f t="shared" si="797"/>
        <v/>
      </c>
    </row>
    <row r="3400" spans="40:40" x14ac:dyDescent="0.25">
      <c r="AN3400" s="106" t="str">
        <f t="shared" si="797"/>
        <v/>
      </c>
    </row>
    <row r="3401" spans="40:40" x14ac:dyDescent="0.25">
      <c r="AN3401" s="106" t="str">
        <f t="shared" si="797"/>
        <v/>
      </c>
    </row>
    <row r="3402" spans="40:40" x14ac:dyDescent="0.25">
      <c r="AN3402" s="106" t="str">
        <f t="shared" si="797"/>
        <v/>
      </c>
    </row>
    <row r="3403" spans="40:40" x14ac:dyDescent="0.25">
      <c r="AN3403" s="106" t="str">
        <f t="shared" si="797"/>
        <v/>
      </c>
    </row>
    <row r="3404" spans="40:40" x14ac:dyDescent="0.25">
      <c r="AN3404" s="106" t="str">
        <f t="shared" si="797"/>
        <v/>
      </c>
    </row>
    <row r="3405" spans="40:40" x14ac:dyDescent="0.25">
      <c r="AN3405" s="106" t="str">
        <f t="shared" si="797"/>
        <v/>
      </c>
    </row>
    <row r="3406" spans="40:40" x14ac:dyDescent="0.25">
      <c r="AN3406" s="106" t="str">
        <f t="shared" si="797"/>
        <v/>
      </c>
    </row>
    <row r="3407" spans="40:40" x14ac:dyDescent="0.25">
      <c r="AN3407" s="106" t="str">
        <f t="shared" si="797"/>
        <v/>
      </c>
    </row>
    <row r="3408" spans="40:40" x14ac:dyDescent="0.25">
      <c r="AN3408" s="106" t="str">
        <f t="shared" si="797"/>
        <v/>
      </c>
    </row>
    <row r="3409" spans="40:40" x14ac:dyDescent="0.25">
      <c r="AN3409" s="106" t="str">
        <f t="shared" si="797"/>
        <v/>
      </c>
    </row>
    <row r="3410" spans="40:40" x14ac:dyDescent="0.25">
      <c r="AN3410" s="106" t="str">
        <f t="shared" si="797"/>
        <v/>
      </c>
    </row>
    <row r="3411" spans="40:40" x14ac:dyDescent="0.25">
      <c r="AN3411" s="106" t="str">
        <f t="shared" ref="AN3411:AN3474" si="798">IF(AND(AT3411=0,AT3410&gt;0),DATE(B3411,C3411-1,1),"")</f>
        <v/>
      </c>
    </row>
    <row r="3412" spans="40:40" x14ac:dyDescent="0.25">
      <c r="AN3412" s="106" t="str">
        <f t="shared" si="798"/>
        <v/>
      </c>
    </row>
    <row r="3413" spans="40:40" x14ac:dyDescent="0.25">
      <c r="AN3413" s="106" t="str">
        <f t="shared" si="798"/>
        <v/>
      </c>
    </row>
    <row r="3414" spans="40:40" x14ac:dyDescent="0.25">
      <c r="AN3414" s="106" t="str">
        <f t="shared" si="798"/>
        <v/>
      </c>
    </row>
    <row r="3415" spans="40:40" x14ac:dyDescent="0.25">
      <c r="AN3415" s="106" t="str">
        <f t="shared" si="798"/>
        <v/>
      </c>
    </row>
    <row r="3416" spans="40:40" x14ac:dyDescent="0.25">
      <c r="AN3416" s="106" t="str">
        <f t="shared" si="798"/>
        <v/>
      </c>
    </row>
    <row r="3417" spans="40:40" x14ac:dyDescent="0.25">
      <c r="AN3417" s="106" t="str">
        <f t="shared" si="798"/>
        <v/>
      </c>
    </row>
    <row r="3418" spans="40:40" x14ac:dyDescent="0.25">
      <c r="AN3418" s="106" t="str">
        <f t="shared" si="798"/>
        <v/>
      </c>
    </row>
    <row r="3419" spans="40:40" x14ac:dyDescent="0.25">
      <c r="AN3419" s="106" t="str">
        <f t="shared" si="798"/>
        <v/>
      </c>
    </row>
    <row r="3420" spans="40:40" x14ac:dyDescent="0.25">
      <c r="AN3420" s="106" t="str">
        <f t="shared" si="798"/>
        <v/>
      </c>
    </row>
    <row r="3421" spans="40:40" x14ac:dyDescent="0.25">
      <c r="AN3421" s="106" t="str">
        <f t="shared" si="798"/>
        <v/>
      </c>
    </row>
    <row r="3422" spans="40:40" x14ac:dyDescent="0.25">
      <c r="AN3422" s="106" t="str">
        <f t="shared" si="798"/>
        <v/>
      </c>
    </row>
    <row r="3423" spans="40:40" x14ac:dyDescent="0.25">
      <c r="AN3423" s="106" t="str">
        <f t="shared" si="798"/>
        <v/>
      </c>
    </row>
    <row r="3424" spans="40:40" x14ac:dyDescent="0.25">
      <c r="AN3424" s="106" t="str">
        <f t="shared" si="798"/>
        <v/>
      </c>
    </row>
    <row r="3425" spans="40:40" x14ac:dyDescent="0.25">
      <c r="AN3425" s="106" t="str">
        <f t="shared" si="798"/>
        <v/>
      </c>
    </row>
    <row r="3426" spans="40:40" x14ac:dyDescent="0.25">
      <c r="AN3426" s="106" t="str">
        <f t="shared" si="798"/>
        <v/>
      </c>
    </row>
    <row r="3427" spans="40:40" x14ac:dyDescent="0.25">
      <c r="AN3427" s="106" t="str">
        <f t="shared" si="798"/>
        <v/>
      </c>
    </row>
    <row r="3428" spans="40:40" x14ac:dyDescent="0.25">
      <c r="AN3428" s="106" t="str">
        <f t="shared" si="798"/>
        <v/>
      </c>
    </row>
    <row r="3429" spans="40:40" x14ac:dyDescent="0.25">
      <c r="AN3429" s="106" t="str">
        <f t="shared" si="798"/>
        <v/>
      </c>
    </row>
    <row r="3430" spans="40:40" x14ac:dyDescent="0.25">
      <c r="AN3430" s="106" t="str">
        <f t="shared" si="798"/>
        <v/>
      </c>
    </row>
    <row r="3431" spans="40:40" x14ac:dyDescent="0.25">
      <c r="AN3431" s="106" t="str">
        <f t="shared" si="798"/>
        <v/>
      </c>
    </row>
    <row r="3432" spans="40:40" x14ac:dyDescent="0.25">
      <c r="AN3432" s="106" t="str">
        <f t="shared" si="798"/>
        <v/>
      </c>
    </row>
    <row r="3433" spans="40:40" x14ac:dyDescent="0.25">
      <c r="AN3433" s="106" t="str">
        <f t="shared" si="798"/>
        <v/>
      </c>
    </row>
    <row r="3434" spans="40:40" x14ac:dyDescent="0.25">
      <c r="AN3434" s="106" t="str">
        <f t="shared" si="798"/>
        <v/>
      </c>
    </row>
    <row r="3435" spans="40:40" x14ac:dyDescent="0.25">
      <c r="AN3435" s="106" t="str">
        <f t="shared" si="798"/>
        <v/>
      </c>
    </row>
    <row r="3436" spans="40:40" x14ac:dyDescent="0.25">
      <c r="AN3436" s="106" t="str">
        <f t="shared" si="798"/>
        <v/>
      </c>
    </row>
    <row r="3437" spans="40:40" x14ac:dyDescent="0.25">
      <c r="AN3437" s="106" t="str">
        <f t="shared" si="798"/>
        <v/>
      </c>
    </row>
    <row r="3438" spans="40:40" x14ac:dyDescent="0.25">
      <c r="AN3438" s="106" t="str">
        <f t="shared" si="798"/>
        <v/>
      </c>
    </row>
    <row r="3439" spans="40:40" x14ac:dyDescent="0.25">
      <c r="AN3439" s="106" t="str">
        <f t="shared" si="798"/>
        <v/>
      </c>
    </row>
    <row r="3440" spans="40:40" x14ac:dyDescent="0.25">
      <c r="AN3440" s="106" t="str">
        <f t="shared" si="798"/>
        <v/>
      </c>
    </row>
    <row r="3441" spans="40:40" x14ac:dyDescent="0.25">
      <c r="AN3441" s="106" t="str">
        <f t="shared" si="798"/>
        <v/>
      </c>
    </row>
    <row r="3442" spans="40:40" x14ac:dyDescent="0.25">
      <c r="AN3442" s="106" t="str">
        <f t="shared" si="798"/>
        <v/>
      </c>
    </row>
    <row r="3443" spans="40:40" x14ac:dyDescent="0.25">
      <c r="AN3443" s="106" t="str">
        <f t="shared" si="798"/>
        <v/>
      </c>
    </row>
    <row r="3444" spans="40:40" x14ac:dyDescent="0.25">
      <c r="AN3444" s="106" t="str">
        <f t="shared" si="798"/>
        <v/>
      </c>
    </row>
    <row r="3445" spans="40:40" x14ac:dyDescent="0.25">
      <c r="AN3445" s="106" t="str">
        <f t="shared" si="798"/>
        <v/>
      </c>
    </row>
    <row r="3446" spans="40:40" x14ac:dyDescent="0.25">
      <c r="AN3446" s="106" t="str">
        <f t="shared" si="798"/>
        <v/>
      </c>
    </row>
    <row r="3447" spans="40:40" x14ac:dyDescent="0.25">
      <c r="AN3447" s="106" t="str">
        <f t="shared" si="798"/>
        <v/>
      </c>
    </row>
    <row r="3448" spans="40:40" x14ac:dyDescent="0.25">
      <c r="AN3448" s="106" t="str">
        <f t="shared" si="798"/>
        <v/>
      </c>
    </row>
    <row r="3449" spans="40:40" x14ac:dyDescent="0.25">
      <c r="AN3449" s="106" t="str">
        <f t="shared" si="798"/>
        <v/>
      </c>
    </row>
    <row r="3450" spans="40:40" x14ac:dyDescent="0.25">
      <c r="AN3450" s="106" t="str">
        <f t="shared" si="798"/>
        <v/>
      </c>
    </row>
    <row r="3451" spans="40:40" x14ac:dyDescent="0.25">
      <c r="AN3451" s="106" t="str">
        <f t="shared" si="798"/>
        <v/>
      </c>
    </row>
    <row r="3452" spans="40:40" x14ac:dyDescent="0.25">
      <c r="AN3452" s="106" t="str">
        <f t="shared" si="798"/>
        <v/>
      </c>
    </row>
    <row r="3453" spans="40:40" x14ac:dyDescent="0.25">
      <c r="AN3453" s="106" t="str">
        <f t="shared" si="798"/>
        <v/>
      </c>
    </row>
    <row r="3454" spans="40:40" x14ac:dyDescent="0.25">
      <c r="AN3454" s="106" t="str">
        <f t="shared" si="798"/>
        <v/>
      </c>
    </row>
    <row r="3455" spans="40:40" x14ac:dyDescent="0.25">
      <c r="AN3455" s="106" t="str">
        <f t="shared" si="798"/>
        <v/>
      </c>
    </row>
    <row r="3456" spans="40:40" x14ac:dyDescent="0.25">
      <c r="AN3456" s="106" t="str">
        <f t="shared" si="798"/>
        <v/>
      </c>
    </row>
    <row r="3457" spans="40:40" x14ac:dyDescent="0.25">
      <c r="AN3457" s="106" t="str">
        <f t="shared" si="798"/>
        <v/>
      </c>
    </row>
    <row r="3458" spans="40:40" x14ac:dyDescent="0.25">
      <c r="AN3458" s="106" t="str">
        <f t="shared" si="798"/>
        <v/>
      </c>
    </row>
    <row r="3459" spans="40:40" x14ac:dyDescent="0.25">
      <c r="AN3459" s="106" t="str">
        <f t="shared" si="798"/>
        <v/>
      </c>
    </row>
    <row r="3460" spans="40:40" x14ac:dyDescent="0.25">
      <c r="AN3460" s="106" t="str">
        <f t="shared" si="798"/>
        <v/>
      </c>
    </row>
    <row r="3461" spans="40:40" x14ac:dyDescent="0.25">
      <c r="AN3461" s="106" t="str">
        <f t="shared" si="798"/>
        <v/>
      </c>
    </row>
    <row r="3462" spans="40:40" x14ac:dyDescent="0.25">
      <c r="AN3462" s="106" t="str">
        <f t="shared" si="798"/>
        <v/>
      </c>
    </row>
    <row r="3463" spans="40:40" x14ac:dyDescent="0.25">
      <c r="AN3463" s="106" t="str">
        <f t="shared" si="798"/>
        <v/>
      </c>
    </row>
    <row r="3464" spans="40:40" x14ac:dyDescent="0.25">
      <c r="AN3464" s="106" t="str">
        <f t="shared" si="798"/>
        <v/>
      </c>
    </row>
    <row r="3465" spans="40:40" x14ac:dyDescent="0.25">
      <c r="AN3465" s="106" t="str">
        <f t="shared" si="798"/>
        <v/>
      </c>
    </row>
    <row r="3466" spans="40:40" x14ac:dyDescent="0.25">
      <c r="AN3466" s="106" t="str">
        <f t="shared" si="798"/>
        <v/>
      </c>
    </row>
    <row r="3467" spans="40:40" x14ac:dyDescent="0.25">
      <c r="AN3467" s="106" t="str">
        <f t="shared" si="798"/>
        <v/>
      </c>
    </row>
    <row r="3468" spans="40:40" x14ac:dyDescent="0.25">
      <c r="AN3468" s="106" t="str">
        <f t="shared" si="798"/>
        <v/>
      </c>
    </row>
    <row r="3469" spans="40:40" x14ac:dyDescent="0.25">
      <c r="AN3469" s="106" t="str">
        <f t="shared" si="798"/>
        <v/>
      </c>
    </row>
    <row r="3470" spans="40:40" x14ac:dyDescent="0.25">
      <c r="AN3470" s="106" t="str">
        <f t="shared" si="798"/>
        <v/>
      </c>
    </row>
    <row r="3471" spans="40:40" x14ac:dyDescent="0.25">
      <c r="AN3471" s="106" t="str">
        <f t="shared" si="798"/>
        <v/>
      </c>
    </row>
    <row r="3472" spans="40:40" x14ac:dyDescent="0.25">
      <c r="AN3472" s="106" t="str">
        <f t="shared" si="798"/>
        <v/>
      </c>
    </row>
    <row r="3473" spans="40:40" x14ac:dyDescent="0.25">
      <c r="AN3473" s="106" t="str">
        <f t="shared" si="798"/>
        <v/>
      </c>
    </row>
    <row r="3474" spans="40:40" x14ac:dyDescent="0.25">
      <c r="AN3474" s="106" t="str">
        <f t="shared" si="798"/>
        <v/>
      </c>
    </row>
    <row r="3475" spans="40:40" x14ac:dyDescent="0.25">
      <c r="AN3475" s="106" t="str">
        <f t="shared" ref="AN3475:AN3538" si="799">IF(AND(AT3475=0,AT3474&gt;0),DATE(B3475,C3475-1,1),"")</f>
        <v/>
      </c>
    </row>
    <row r="3476" spans="40:40" x14ac:dyDescent="0.25">
      <c r="AN3476" s="106" t="str">
        <f t="shared" si="799"/>
        <v/>
      </c>
    </row>
    <row r="3477" spans="40:40" x14ac:dyDescent="0.25">
      <c r="AN3477" s="106" t="str">
        <f t="shared" si="799"/>
        <v/>
      </c>
    </row>
    <row r="3478" spans="40:40" x14ac:dyDescent="0.25">
      <c r="AN3478" s="106" t="str">
        <f t="shared" si="799"/>
        <v/>
      </c>
    </row>
    <row r="3479" spans="40:40" x14ac:dyDescent="0.25">
      <c r="AN3479" s="106" t="str">
        <f t="shared" si="799"/>
        <v/>
      </c>
    </row>
    <row r="3480" spans="40:40" x14ac:dyDescent="0.25">
      <c r="AN3480" s="106" t="str">
        <f t="shared" si="799"/>
        <v/>
      </c>
    </row>
    <row r="3481" spans="40:40" x14ac:dyDescent="0.25">
      <c r="AN3481" s="106" t="str">
        <f t="shared" si="799"/>
        <v/>
      </c>
    </row>
    <row r="3482" spans="40:40" x14ac:dyDescent="0.25">
      <c r="AN3482" s="106" t="str">
        <f t="shared" si="799"/>
        <v/>
      </c>
    </row>
    <row r="3483" spans="40:40" x14ac:dyDescent="0.25">
      <c r="AN3483" s="106" t="str">
        <f t="shared" si="799"/>
        <v/>
      </c>
    </row>
    <row r="3484" spans="40:40" x14ac:dyDescent="0.25">
      <c r="AN3484" s="106" t="str">
        <f t="shared" si="799"/>
        <v/>
      </c>
    </row>
    <row r="3485" spans="40:40" x14ac:dyDescent="0.25">
      <c r="AN3485" s="106" t="str">
        <f t="shared" si="799"/>
        <v/>
      </c>
    </row>
    <row r="3486" spans="40:40" x14ac:dyDescent="0.25">
      <c r="AN3486" s="106" t="str">
        <f t="shared" si="799"/>
        <v/>
      </c>
    </row>
    <row r="3487" spans="40:40" x14ac:dyDescent="0.25">
      <c r="AN3487" s="106" t="str">
        <f t="shared" si="799"/>
        <v/>
      </c>
    </row>
    <row r="3488" spans="40:40" x14ac:dyDescent="0.25">
      <c r="AN3488" s="106" t="str">
        <f t="shared" si="799"/>
        <v/>
      </c>
    </row>
    <row r="3489" spans="40:40" x14ac:dyDescent="0.25">
      <c r="AN3489" s="106" t="str">
        <f t="shared" si="799"/>
        <v/>
      </c>
    </row>
    <row r="3490" spans="40:40" x14ac:dyDescent="0.25">
      <c r="AN3490" s="106" t="str">
        <f t="shared" si="799"/>
        <v/>
      </c>
    </row>
    <row r="3491" spans="40:40" x14ac:dyDescent="0.25">
      <c r="AN3491" s="106" t="str">
        <f t="shared" si="799"/>
        <v/>
      </c>
    </row>
    <row r="3492" spans="40:40" x14ac:dyDescent="0.25">
      <c r="AN3492" s="106" t="str">
        <f t="shared" si="799"/>
        <v/>
      </c>
    </row>
    <row r="3493" spans="40:40" x14ac:dyDescent="0.25">
      <c r="AN3493" s="106" t="str">
        <f t="shared" si="799"/>
        <v/>
      </c>
    </row>
    <row r="3494" spans="40:40" x14ac:dyDescent="0.25">
      <c r="AN3494" s="106" t="str">
        <f t="shared" si="799"/>
        <v/>
      </c>
    </row>
    <row r="3495" spans="40:40" x14ac:dyDescent="0.25">
      <c r="AN3495" s="106" t="str">
        <f t="shared" si="799"/>
        <v/>
      </c>
    </row>
    <row r="3496" spans="40:40" x14ac:dyDescent="0.25">
      <c r="AN3496" s="106" t="str">
        <f t="shared" si="799"/>
        <v/>
      </c>
    </row>
    <row r="3497" spans="40:40" x14ac:dyDescent="0.25">
      <c r="AN3497" s="106" t="str">
        <f t="shared" si="799"/>
        <v/>
      </c>
    </row>
    <row r="3498" spans="40:40" x14ac:dyDescent="0.25">
      <c r="AN3498" s="106" t="str">
        <f t="shared" si="799"/>
        <v/>
      </c>
    </row>
    <row r="3499" spans="40:40" x14ac:dyDescent="0.25">
      <c r="AN3499" s="106" t="str">
        <f t="shared" si="799"/>
        <v/>
      </c>
    </row>
    <row r="3500" spans="40:40" x14ac:dyDescent="0.25">
      <c r="AN3500" s="106" t="str">
        <f t="shared" si="799"/>
        <v/>
      </c>
    </row>
    <row r="3501" spans="40:40" x14ac:dyDescent="0.25">
      <c r="AN3501" s="106" t="str">
        <f t="shared" si="799"/>
        <v/>
      </c>
    </row>
    <row r="3502" spans="40:40" x14ac:dyDescent="0.25">
      <c r="AN3502" s="106" t="str">
        <f t="shared" si="799"/>
        <v/>
      </c>
    </row>
    <row r="3503" spans="40:40" x14ac:dyDescent="0.25">
      <c r="AN3503" s="106" t="str">
        <f t="shared" si="799"/>
        <v/>
      </c>
    </row>
    <row r="3504" spans="40:40" x14ac:dyDescent="0.25">
      <c r="AN3504" s="106" t="str">
        <f t="shared" si="799"/>
        <v/>
      </c>
    </row>
    <row r="3505" spans="40:40" x14ac:dyDescent="0.25">
      <c r="AN3505" s="106" t="str">
        <f t="shared" si="799"/>
        <v/>
      </c>
    </row>
    <row r="3506" spans="40:40" x14ac:dyDescent="0.25">
      <c r="AN3506" s="106" t="str">
        <f t="shared" si="799"/>
        <v/>
      </c>
    </row>
    <row r="3507" spans="40:40" x14ac:dyDescent="0.25">
      <c r="AN3507" s="106" t="str">
        <f t="shared" si="799"/>
        <v/>
      </c>
    </row>
    <row r="3508" spans="40:40" x14ac:dyDescent="0.25">
      <c r="AN3508" s="106" t="str">
        <f t="shared" si="799"/>
        <v/>
      </c>
    </row>
    <row r="3509" spans="40:40" x14ac:dyDescent="0.25">
      <c r="AN3509" s="106" t="str">
        <f t="shared" si="799"/>
        <v/>
      </c>
    </row>
    <row r="3510" spans="40:40" x14ac:dyDescent="0.25">
      <c r="AN3510" s="106" t="str">
        <f t="shared" si="799"/>
        <v/>
      </c>
    </row>
    <row r="3511" spans="40:40" x14ac:dyDescent="0.25">
      <c r="AN3511" s="106" t="str">
        <f t="shared" si="799"/>
        <v/>
      </c>
    </row>
    <row r="3512" spans="40:40" x14ac:dyDescent="0.25">
      <c r="AN3512" s="106" t="str">
        <f t="shared" si="799"/>
        <v/>
      </c>
    </row>
    <row r="3513" spans="40:40" x14ac:dyDescent="0.25">
      <c r="AN3513" s="106" t="str">
        <f t="shared" si="799"/>
        <v/>
      </c>
    </row>
    <row r="3514" spans="40:40" x14ac:dyDescent="0.25">
      <c r="AN3514" s="106" t="str">
        <f t="shared" si="799"/>
        <v/>
      </c>
    </row>
    <row r="3515" spans="40:40" x14ac:dyDescent="0.25">
      <c r="AN3515" s="106" t="str">
        <f t="shared" si="799"/>
        <v/>
      </c>
    </row>
    <row r="3516" spans="40:40" x14ac:dyDescent="0.25">
      <c r="AN3516" s="106" t="str">
        <f t="shared" si="799"/>
        <v/>
      </c>
    </row>
    <row r="3517" spans="40:40" x14ac:dyDescent="0.25">
      <c r="AN3517" s="106" t="str">
        <f t="shared" si="799"/>
        <v/>
      </c>
    </row>
    <row r="3518" spans="40:40" x14ac:dyDescent="0.25">
      <c r="AN3518" s="106" t="str">
        <f t="shared" si="799"/>
        <v/>
      </c>
    </row>
    <row r="3519" spans="40:40" x14ac:dyDescent="0.25">
      <c r="AN3519" s="106" t="str">
        <f t="shared" si="799"/>
        <v/>
      </c>
    </row>
    <row r="3520" spans="40:40" x14ac:dyDescent="0.25">
      <c r="AN3520" s="106" t="str">
        <f t="shared" si="799"/>
        <v/>
      </c>
    </row>
    <row r="3521" spans="40:40" x14ac:dyDescent="0.25">
      <c r="AN3521" s="106" t="str">
        <f t="shared" si="799"/>
        <v/>
      </c>
    </row>
    <row r="3522" spans="40:40" x14ac:dyDescent="0.25">
      <c r="AN3522" s="106" t="str">
        <f t="shared" si="799"/>
        <v/>
      </c>
    </row>
    <row r="3523" spans="40:40" x14ac:dyDescent="0.25">
      <c r="AN3523" s="106" t="str">
        <f t="shared" si="799"/>
        <v/>
      </c>
    </row>
    <row r="3524" spans="40:40" x14ac:dyDescent="0.25">
      <c r="AN3524" s="106" t="str">
        <f t="shared" si="799"/>
        <v/>
      </c>
    </row>
    <row r="3525" spans="40:40" x14ac:dyDescent="0.25">
      <c r="AN3525" s="106" t="str">
        <f t="shared" si="799"/>
        <v/>
      </c>
    </row>
    <row r="3526" spans="40:40" x14ac:dyDescent="0.25">
      <c r="AN3526" s="106" t="str">
        <f t="shared" si="799"/>
        <v/>
      </c>
    </row>
    <row r="3527" spans="40:40" x14ac:dyDescent="0.25">
      <c r="AN3527" s="106" t="str">
        <f t="shared" si="799"/>
        <v/>
      </c>
    </row>
    <row r="3528" spans="40:40" x14ac:dyDescent="0.25">
      <c r="AN3528" s="106" t="str">
        <f t="shared" si="799"/>
        <v/>
      </c>
    </row>
    <row r="3529" spans="40:40" x14ac:dyDescent="0.25">
      <c r="AN3529" s="106" t="str">
        <f t="shared" si="799"/>
        <v/>
      </c>
    </row>
    <row r="3530" spans="40:40" x14ac:dyDescent="0.25">
      <c r="AN3530" s="106" t="str">
        <f t="shared" si="799"/>
        <v/>
      </c>
    </row>
    <row r="3531" spans="40:40" x14ac:dyDescent="0.25">
      <c r="AN3531" s="106" t="str">
        <f t="shared" si="799"/>
        <v/>
      </c>
    </row>
    <row r="3532" spans="40:40" x14ac:dyDescent="0.25">
      <c r="AN3532" s="106" t="str">
        <f t="shared" si="799"/>
        <v/>
      </c>
    </row>
    <row r="3533" spans="40:40" x14ac:dyDescent="0.25">
      <c r="AN3533" s="106" t="str">
        <f t="shared" si="799"/>
        <v/>
      </c>
    </row>
    <row r="3534" spans="40:40" x14ac:dyDescent="0.25">
      <c r="AN3534" s="106" t="str">
        <f t="shared" si="799"/>
        <v/>
      </c>
    </row>
    <row r="3535" spans="40:40" x14ac:dyDescent="0.25">
      <c r="AN3535" s="106" t="str">
        <f t="shared" si="799"/>
        <v/>
      </c>
    </row>
    <row r="3536" spans="40:40" x14ac:dyDescent="0.25">
      <c r="AN3536" s="106" t="str">
        <f t="shared" si="799"/>
        <v/>
      </c>
    </row>
    <row r="3537" spans="40:40" x14ac:dyDescent="0.25">
      <c r="AN3537" s="106" t="str">
        <f t="shared" si="799"/>
        <v/>
      </c>
    </row>
    <row r="3538" spans="40:40" x14ac:dyDescent="0.25">
      <c r="AN3538" s="106" t="str">
        <f t="shared" si="799"/>
        <v/>
      </c>
    </row>
    <row r="3539" spans="40:40" x14ac:dyDescent="0.25">
      <c r="AN3539" s="106" t="str">
        <f t="shared" ref="AN3539:AN3602" si="800">IF(AND(AT3539=0,AT3538&gt;0),DATE(B3539,C3539-1,1),"")</f>
        <v/>
      </c>
    </row>
    <row r="3540" spans="40:40" x14ac:dyDescent="0.25">
      <c r="AN3540" s="106" t="str">
        <f t="shared" si="800"/>
        <v/>
      </c>
    </row>
    <row r="3541" spans="40:40" x14ac:dyDescent="0.25">
      <c r="AN3541" s="106" t="str">
        <f t="shared" si="800"/>
        <v/>
      </c>
    </row>
    <row r="3542" spans="40:40" x14ac:dyDescent="0.25">
      <c r="AN3542" s="106" t="str">
        <f t="shared" si="800"/>
        <v/>
      </c>
    </row>
    <row r="3543" spans="40:40" x14ac:dyDescent="0.25">
      <c r="AN3543" s="106" t="str">
        <f t="shared" si="800"/>
        <v/>
      </c>
    </row>
    <row r="3544" spans="40:40" x14ac:dyDescent="0.25">
      <c r="AN3544" s="106" t="str">
        <f t="shared" si="800"/>
        <v/>
      </c>
    </row>
    <row r="3545" spans="40:40" x14ac:dyDescent="0.25">
      <c r="AN3545" s="106" t="str">
        <f t="shared" si="800"/>
        <v/>
      </c>
    </row>
    <row r="3546" spans="40:40" x14ac:dyDescent="0.25">
      <c r="AN3546" s="106" t="str">
        <f t="shared" si="800"/>
        <v/>
      </c>
    </row>
    <row r="3547" spans="40:40" x14ac:dyDescent="0.25">
      <c r="AN3547" s="106" t="str">
        <f t="shared" si="800"/>
        <v/>
      </c>
    </row>
    <row r="3548" spans="40:40" x14ac:dyDescent="0.25">
      <c r="AN3548" s="106" t="str">
        <f t="shared" si="800"/>
        <v/>
      </c>
    </row>
    <row r="3549" spans="40:40" x14ac:dyDescent="0.25">
      <c r="AN3549" s="106" t="str">
        <f t="shared" si="800"/>
        <v/>
      </c>
    </row>
    <row r="3550" spans="40:40" x14ac:dyDescent="0.25">
      <c r="AN3550" s="106" t="str">
        <f t="shared" si="800"/>
        <v/>
      </c>
    </row>
    <row r="3551" spans="40:40" x14ac:dyDescent="0.25">
      <c r="AN3551" s="106" t="str">
        <f t="shared" si="800"/>
        <v/>
      </c>
    </row>
    <row r="3552" spans="40:40" x14ac:dyDescent="0.25">
      <c r="AN3552" s="106" t="str">
        <f t="shared" si="800"/>
        <v/>
      </c>
    </row>
    <row r="3553" spans="40:40" x14ac:dyDescent="0.25">
      <c r="AN3553" s="106" t="str">
        <f t="shared" si="800"/>
        <v/>
      </c>
    </row>
    <row r="3554" spans="40:40" x14ac:dyDescent="0.25">
      <c r="AN3554" s="106" t="str">
        <f t="shared" si="800"/>
        <v/>
      </c>
    </row>
    <row r="3555" spans="40:40" x14ac:dyDescent="0.25">
      <c r="AN3555" s="106" t="str">
        <f t="shared" si="800"/>
        <v/>
      </c>
    </row>
    <row r="3556" spans="40:40" x14ac:dyDescent="0.25">
      <c r="AN3556" s="106" t="str">
        <f t="shared" si="800"/>
        <v/>
      </c>
    </row>
    <row r="3557" spans="40:40" x14ac:dyDescent="0.25">
      <c r="AN3557" s="106" t="str">
        <f t="shared" si="800"/>
        <v/>
      </c>
    </row>
    <row r="3558" spans="40:40" x14ac:dyDescent="0.25">
      <c r="AN3558" s="106" t="str">
        <f t="shared" si="800"/>
        <v/>
      </c>
    </row>
    <row r="3559" spans="40:40" x14ac:dyDescent="0.25">
      <c r="AN3559" s="106" t="str">
        <f t="shared" si="800"/>
        <v/>
      </c>
    </row>
    <row r="3560" spans="40:40" x14ac:dyDescent="0.25">
      <c r="AN3560" s="106" t="str">
        <f t="shared" si="800"/>
        <v/>
      </c>
    </row>
    <row r="3561" spans="40:40" x14ac:dyDescent="0.25">
      <c r="AN3561" s="106" t="str">
        <f t="shared" si="800"/>
        <v/>
      </c>
    </row>
    <row r="3562" spans="40:40" x14ac:dyDescent="0.25">
      <c r="AN3562" s="106" t="str">
        <f t="shared" si="800"/>
        <v/>
      </c>
    </row>
    <row r="3563" spans="40:40" x14ac:dyDescent="0.25">
      <c r="AN3563" s="106" t="str">
        <f t="shared" si="800"/>
        <v/>
      </c>
    </row>
    <row r="3564" spans="40:40" x14ac:dyDescent="0.25">
      <c r="AN3564" s="106" t="str">
        <f t="shared" si="800"/>
        <v/>
      </c>
    </row>
    <row r="3565" spans="40:40" x14ac:dyDescent="0.25">
      <c r="AN3565" s="106" t="str">
        <f t="shared" si="800"/>
        <v/>
      </c>
    </row>
    <row r="3566" spans="40:40" x14ac:dyDescent="0.25">
      <c r="AN3566" s="106" t="str">
        <f t="shared" si="800"/>
        <v/>
      </c>
    </row>
    <row r="3567" spans="40:40" x14ac:dyDescent="0.25">
      <c r="AN3567" s="106" t="str">
        <f t="shared" si="800"/>
        <v/>
      </c>
    </row>
    <row r="3568" spans="40:40" x14ac:dyDescent="0.25">
      <c r="AN3568" s="106" t="str">
        <f t="shared" si="800"/>
        <v/>
      </c>
    </row>
    <row r="3569" spans="40:40" x14ac:dyDescent="0.25">
      <c r="AN3569" s="106" t="str">
        <f t="shared" si="800"/>
        <v/>
      </c>
    </row>
    <row r="3570" spans="40:40" x14ac:dyDescent="0.25">
      <c r="AN3570" s="106" t="str">
        <f t="shared" si="800"/>
        <v/>
      </c>
    </row>
    <row r="3571" spans="40:40" x14ac:dyDescent="0.25">
      <c r="AN3571" s="106" t="str">
        <f t="shared" si="800"/>
        <v/>
      </c>
    </row>
    <row r="3572" spans="40:40" x14ac:dyDescent="0.25">
      <c r="AN3572" s="106" t="str">
        <f t="shared" si="800"/>
        <v/>
      </c>
    </row>
    <row r="3573" spans="40:40" x14ac:dyDescent="0.25">
      <c r="AN3573" s="106" t="str">
        <f t="shared" si="800"/>
        <v/>
      </c>
    </row>
    <row r="3574" spans="40:40" x14ac:dyDescent="0.25">
      <c r="AN3574" s="106" t="str">
        <f t="shared" si="800"/>
        <v/>
      </c>
    </row>
    <row r="3575" spans="40:40" x14ac:dyDescent="0.25">
      <c r="AN3575" s="106" t="str">
        <f t="shared" si="800"/>
        <v/>
      </c>
    </row>
    <row r="3576" spans="40:40" x14ac:dyDescent="0.25">
      <c r="AN3576" s="106" t="str">
        <f t="shared" si="800"/>
        <v/>
      </c>
    </row>
    <row r="3577" spans="40:40" x14ac:dyDescent="0.25">
      <c r="AN3577" s="106" t="str">
        <f t="shared" si="800"/>
        <v/>
      </c>
    </row>
    <row r="3578" spans="40:40" x14ac:dyDescent="0.25">
      <c r="AN3578" s="106" t="str">
        <f t="shared" si="800"/>
        <v/>
      </c>
    </row>
    <row r="3579" spans="40:40" x14ac:dyDescent="0.25">
      <c r="AN3579" s="106" t="str">
        <f t="shared" si="800"/>
        <v/>
      </c>
    </row>
    <row r="3580" spans="40:40" x14ac:dyDescent="0.25">
      <c r="AN3580" s="106" t="str">
        <f t="shared" si="800"/>
        <v/>
      </c>
    </row>
    <row r="3581" spans="40:40" x14ac:dyDescent="0.25">
      <c r="AN3581" s="106" t="str">
        <f t="shared" si="800"/>
        <v/>
      </c>
    </row>
    <row r="3582" spans="40:40" x14ac:dyDescent="0.25">
      <c r="AN3582" s="106" t="str">
        <f t="shared" si="800"/>
        <v/>
      </c>
    </row>
    <row r="3583" spans="40:40" x14ac:dyDescent="0.25">
      <c r="AN3583" s="106" t="str">
        <f t="shared" si="800"/>
        <v/>
      </c>
    </row>
    <row r="3584" spans="40:40" x14ac:dyDescent="0.25">
      <c r="AN3584" s="106" t="str">
        <f t="shared" si="800"/>
        <v/>
      </c>
    </row>
    <row r="3585" spans="40:40" x14ac:dyDescent="0.25">
      <c r="AN3585" s="106" t="str">
        <f t="shared" si="800"/>
        <v/>
      </c>
    </row>
    <row r="3586" spans="40:40" x14ac:dyDescent="0.25">
      <c r="AN3586" s="106" t="str">
        <f t="shared" si="800"/>
        <v/>
      </c>
    </row>
    <row r="3587" spans="40:40" x14ac:dyDescent="0.25">
      <c r="AN3587" s="106" t="str">
        <f t="shared" si="800"/>
        <v/>
      </c>
    </row>
    <row r="3588" spans="40:40" x14ac:dyDescent="0.25">
      <c r="AN3588" s="106" t="str">
        <f t="shared" si="800"/>
        <v/>
      </c>
    </row>
    <row r="3589" spans="40:40" x14ac:dyDescent="0.25">
      <c r="AN3589" s="106" t="str">
        <f t="shared" si="800"/>
        <v/>
      </c>
    </row>
    <row r="3590" spans="40:40" x14ac:dyDescent="0.25">
      <c r="AN3590" s="106" t="str">
        <f t="shared" si="800"/>
        <v/>
      </c>
    </row>
    <row r="3591" spans="40:40" x14ac:dyDescent="0.25">
      <c r="AN3591" s="106" t="str">
        <f t="shared" si="800"/>
        <v/>
      </c>
    </row>
    <row r="3592" spans="40:40" x14ac:dyDescent="0.25">
      <c r="AN3592" s="106" t="str">
        <f t="shared" si="800"/>
        <v/>
      </c>
    </row>
    <row r="3593" spans="40:40" x14ac:dyDescent="0.25">
      <c r="AN3593" s="106" t="str">
        <f t="shared" si="800"/>
        <v/>
      </c>
    </row>
    <row r="3594" spans="40:40" x14ac:dyDescent="0.25">
      <c r="AN3594" s="106" t="str">
        <f t="shared" si="800"/>
        <v/>
      </c>
    </row>
    <row r="3595" spans="40:40" x14ac:dyDescent="0.25">
      <c r="AN3595" s="106" t="str">
        <f t="shared" si="800"/>
        <v/>
      </c>
    </row>
    <row r="3596" spans="40:40" x14ac:dyDescent="0.25">
      <c r="AN3596" s="106" t="str">
        <f t="shared" si="800"/>
        <v/>
      </c>
    </row>
    <row r="3597" spans="40:40" x14ac:dyDescent="0.25">
      <c r="AN3597" s="106" t="str">
        <f t="shared" si="800"/>
        <v/>
      </c>
    </row>
    <row r="3598" spans="40:40" x14ac:dyDescent="0.25">
      <c r="AN3598" s="106" t="str">
        <f t="shared" si="800"/>
        <v/>
      </c>
    </row>
    <row r="3599" spans="40:40" x14ac:dyDescent="0.25">
      <c r="AN3599" s="106" t="str">
        <f t="shared" si="800"/>
        <v/>
      </c>
    </row>
    <row r="3600" spans="40:40" x14ac:dyDescent="0.25">
      <c r="AN3600" s="106" t="str">
        <f t="shared" si="800"/>
        <v/>
      </c>
    </row>
    <row r="3601" spans="40:40" x14ac:dyDescent="0.25">
      <c r="AN3601" s="106" t="str">
        <f t="shared" si="800"/>
        <v/>
      </c>
    </row>
    <row r="3602" spans="40:40" x14ac:dyDescent="0.25">
      <c r="AN3602" s="106" t="str">
        <f t="shared" si="800"/>
        <v/>
      </c>
    </row>
    <row r="3603" spans="40:40" x14ac:dyDescent="0.25">
      <c r="AN3603" s="106" t="str">
        <f t="shared" ref="AN3603:AN3666" si="801">IF(AND(AT3603=0,AT3602&gt;0),DATE(B3603,C3603-1,1),"")</f>
        <v/>
      </c>
    </row>
    <row r="3604" spans="40:40" x14ac:dyDescent="0.25">
      <c r="AN3604" s="106" t="str">
        <f t="shared" si="801"/>
        <v/>
      </c>
    </row>
    <row r="3605" spans="40:40" x14ac:dyDescent="0.25">
      <c r="AN3605" s="106" t="str">
        <f t="shared" si="801"/>
        <v/>
      </c>
    </row>
    <row r="3606" spans="40:40" x14ac:dyDescent="0.25">
      <c r="AN3606" s="106" t="str">
        <f t="shared" si="801"/>
        <v/>
      </c>
    </row>
    <row r="3607" spans="40:40" x14ac:dyDescent="0.25">
      <c r="AN3607" s="106" t="str">
        <f t="shared" si="801"/>
        <v/>
      </c>
    </row>
    <row r="3608" spans="40:40" x14ac:dyDescent="0.25">
      <c r="AN3608" s="106" t="str">
        <f t="shared" si="801"/>
        <v/>
      </c>
    </row>
    <row r="3609" spans="40:40" x14ac:dyDescent="0.25">
      <c r="AN3609" s="106" t="str">
        <f t="shared" si="801"/>
        <v/>
      </c>
    </row>
    <row r="3610" spans="40:40" x14ac:dyDescent="0.25">
      <c r="AN3610" s="106" t="str">
        <f t="shared" si="801"/>
        <v/>
      </c>
    </row>
    <row r="3611" spans="40:40" x14ac:dyDescent="0.25">
      <c r="AN3611" s="106" t="str">
        <f t="shared" si="801"/>
        <v/>
      </c>
    </row>
    <row r="3612" spans="40:40" x14ac:dyDescent="0.25">
      <c r="AN3612" s="106" t="str">
        <f t="shared" si="801"/>
        <v/>
      </c>
    </row>
    <row r="3613" spans="40:40" x14ac:dyDescent="0.25">
      <c r="AN3613" s="106" t="str">
        <f t="shared" si="801"/>
        <v/>
      </c>
    </row>
    <row r="3614" spans="40:40" x14ac:dyDescent="0.25">
      <c r="AN3614" s="106" t="str">
        <f t="shared" si="801"/>
        <v/>
      </c>
    </row>
    <row r="3615" spans="40:40" x14ac:dyDescent="0.25">
      <c r="AN3615" s="106" t="str">
        <f t="shared" si="801"/>
        <v/>
      </c>
    </row>
    <row r="3616" spans="40:40" x14ac:dyDescent="0.25">
      <c r="AN3616" s="106" t="str">
        <f t="shared" si="801"/>
        <v/>
      </c>
    </row>
    <row r="3617" spans="40:40" x14ac:dyDescent="0.25">
      <c r="AN3617" s="106" t="str">
        <f t="shared" si="801"/>
        <v/>
      </c>
    </row>
    <row r="3618" spans="40:40" x14ac:dyDescent="0.25">
      <c r="AN3618" s="106" t="str">
        <f t="shared" si="801"/>
        <v/>
      </c>
    </row>
    <row r="3619" spans="40:40" x14ac:dyDescent="0.25">
      <c r="AN3619" s="106" t="str">
        <f t="shared" si="801"/>
        <v/>
      </c>
    </row>
    <row r="3620" spans="40:40" x14ac:dyDescent="0.25">
      <c r="AN3620" s="106" t="str">
        <f t="shared" si="801"/>
        <v/>
      </c>
    </row>
    <row r="3621" spans="40:40" x14ac:dyDescent="0.25">
      <c r="AN3621" s="106" t="str">
        <f t="shared" si="801"/>
        <v/>
      </c>
    </row>
    <row r="3622" spans="40:40" x14ac:dyDescent="0.25">
      <c r="AN3622" s="106" t="str">
        <f t="shared" si="801"/>
        <v/>
      </c>
    </row>
    <row r="3623" spans="40:40" x14ac:dyDescent="0.25">
      <c r="AN3623" s="106" t="str">
        <f t="shared" si="801"/>
        <v/>
      </c>
    </row>
    <row r="3624" spans="40:40" x14ac:dyDescent="0.25">
      <c r="AN3624" s="106" t="str">
        <f t="shared" si="801"/>
        <v/>
      </c>
    </row>
    <row r="3625" spans="40:40" x14ac:dyDescent="0.25">
      <c r="AN3625" s="106" t="str">
        <f t="shared" si="801"/>
        <v/>
      </c>
    </row>
    <row r="3626" spans="40:40" x14ac:dyDescent="0.25">
      <c r="AN3626" s="106" t="str">
        <f t="shared" si="801"/>
        <v/>
      </c>
    </row>
    <row r="3627" spans="40:40" x14ac:dyDescent="0.25">
      <c r="AN3627" s="106" t="str">
        <f t="shared" si="801"/>
        <v/>
      </c>
    </row>
    <row r="3628" spans="40:40" x14ac:dyDescent="0.25">
      <c r="AN3628" s="106" t="str">
        <f t="shared" si="801"/>
        <v/>
      </c>
    </row>
    <row r="3629" spans="40:40" x14ac:dyDescent="0.25">
      <c r="AN3629" s="106" t="str">
        <f t="shared" si="801"/>
        <v/>
      </c>
    </row>
    <row r="3630" spans="40:40" x14ac:dyDescent="0.25">
      <c r="AN3630" s="106" t="str">
        <f t="shared" si="801"/>
        <v/>
      </c>
    </row>
    <row r="3631" spans="40:40" x14ac:dyDescent="0.25">
      <c r="AN3631" s="106" t="str">
        <f t="shared" si="801"/>
        <v/>
      </c>
    </row>
    <row r="3632" spans="40:40" x14ac:dyDescent="0.25">
      <c r="AN3632" s="106" t="str">
        <f t="shared" si="801"/>
        <v/>
      </c>
    </row>
    <row r="3633" spans="40:40" x14ac:dyDescent="0.25">
      <c r="AN3633" s="106" t="str">
        <f t="shared" si="801"/>
        <v/>
      </c>
    </row>
    <row r="3634" spans="40:40" x14ac:dyDescent="0.25">
      <c r="AN3634" s="106" t="str">
        <f t="shared" si="801"/>
        <v/>
      </c>
    </row>
    <row r="3635" spans="40:40" x14ac:dyDescent="0.25">
      <c r="AN3635" s="106" t="str">
        <f t="shared" si="801"/>
        <v/>
      </c>
    </row>
    <row r="3636" spans="40:40" x14ac:dyDescent="0.25">
      <c r="AN3636" s="106" t="str">
        <f t="shared" si="801"/>
        <v/>
      </c>
    </row>
    <row r="3637" spans="40:40" x14ac:dyDescent="0.25">
      <c r="AN3637" s="106" t="str">
        <f t="shared" si="801"/>
        <v/>
      </c>
    </row>
    <row r="3638" spans="40:40" x14ac:dyDescent="0.25">
      <c r="AN3638" s="106" t="str">
        <f t="shared" si="801"/>
        <v/>
      </c>
    </row>
    <row r="3639" spans="40:40" x14ac:dyDescent="0.25">
      <c r="AN3639" s="106" t="str">
        <f t="shared" si="801"/>
        <v/>
      </c>
    </row>
    <row r="3640" spans="40:40" x14ac:dyDescent="0.25">
      <c r="AN3640" s="106" t="str">
        <f t="shared" si="801"/>
        <v/>
      </c>
    </row>
    <row r="3641" spans="40:40" x14ac:dyDescent="0.25">
      <c r="AN3641" s="106" t="str">
        <f t="shared" si="801"/>
        <v/>
      </c>
    </row>
    <row r="3642" spans="40:40" x14ac:dyDescent="0.25">
      <c r="AN3642" s="106" t="str">
        <f t="shared" si="801"/>
        <v/>
      </c>
    </row>
    <row r="3643" spans="40:40" x14ac:dyDescent="0.25">
      <c r="AN3643" s="106" t="str">
        <f t="shared" si="801"/>
        <v/>
      </c>
    </row>
    <row r="3644" spans="40:40" x14ac:dyDescent="0.25">
      <c r="AN3644" s="106" t="str">
        <f t="shared" si="801"/>
        <v/>
      </c>
    </row>
    <row r="3645" spans="40:40" x14ac:dyDescent="0.25">
      <c r="AN3645" s="106" t="str">
        <f t="shared" si="801"/>
        <v/>
      </c>
    </row>
    <row r="3646" spans="40:40" x14ac:dyDescent="0.25">
      <c r="AN3646" s="106" t="str">
        <f t="shared" si="801"/>
        <v/>
      </c>
    </row>
    <row r="3647" spans="40:40" x14ac:dyDescent="0.25">
      <c r="AN3647" s="106" t="str">
        <f t="shared" si="801"/>
        <v/>
      </c>
    </row>
    <row r="3648" spans="40:40" x14ac:dyDescent="0.25">
      <c r="AN3648" s="106" t="str">
        <f t="shared" si="801"/>
        <v/>
      </c>
    </row>
    <row r="3649" spans="40:40" x14ac:dyDescent="0.25">
      <c r="AN3649" s="106" t="str">
        <f t="shared" si="801"/>
        <v/>
      </c>
    </row>
    <row r="3650" spans="40:40" x14ac:dyDescent="0.25">
      <c r="AN3650" s="106" t="str">
        <f t="shared" si="801"/>
        <v/>
      </c>
    </row>
    <row r="3651" spans="40:40" x14ac:dyDescent="0.25">
      <c r="AN3651" s="106" t="str">
        <f t="shared" si="801"/>
        <v/>
      </c>
    </row>
    <row r="3652" spans="40:40" x14ac:dyDescent="0.25">
      <c r="AN3652" s="106" t="str">
        <f t="shared" si="801"/>
        <v/>
      </c>
    </row>
    <row r="3653" spans="40:40" x14ac:dyDescent="0.25">
      <c r="AN3653" s="106" t="str">
        <f t="shared" si="801"/>
        <v/>
      </c>
    </row>
    <row r="3654" spans="40:40" x14ac:dyDescent="0.25">
      <c r="AN3654" s="106" t="str">
        <f t="shared" si="801"/>
        <v/>
      </c>
    </row>
    <row r="3655" spans="40:40" x14ac:dyDescent="0.25">
      <c r="AN3655" s="106" t="str">
        <f t="shared" si="801"/>
        <v/>
      </c>
    </row>
    <row r="3656" spans="40:40" x14ac:dyDescent="0.25">
      <c r="AN3656" s="106" t="str">
        <f t="shared" si="801"/>
        <v/>
      </c>
    </row>
    <row r="3657" spans="40:40" x14ac:dyDescent="0.25">
      <c r="AN3657" s="106" t="str">
        <f t="shared" si="801"/>
        <v/>
      </c>
    </row>
    <row r="3658" spans="40:40" x14ac:dyDescent="0.25">
      <c r="AN3658" s="106" t="str">
        <f t="shared" si="801"/>
        <v/>
      </c>
    </row>
    <row r="3659" spans="40:40" x14ac:dyDescent="0.25">
      <c r="AN3659" s="106" t="str">
        <f t="shared" si="801"/>
        <v/>
      </c>
    </row>
    <row r="3660" spans="40:40" x14ac:dyDescent="0.25">
      <c r="AN3660" s="106" t="str">
        <f t="shared" si="801"/>
        <v/>
      </c>
    </row>
    <row r="3661" spans="40:40" x14ac:dyDescent="0.25">
      <c r="AN3661" s="106" t="str">
        <f t="shared" si="801"/>
        <v/>
      </c>
    </row>
    <row r="3662" spans="40:40" x14ac:dyDescent="0.25">
      <c r="AN3662" s="106" t="str">
        <f t="shared" si="801"/>
        <v/>
      </c>
    </row>
    <row r="3663" spans="40:40" x14ac:dyDescent="0.25">
      <c r="AN3663" s="106" t="str">
        <f t="shared" si="801"/>
        <v/>
      </c>
    </row>
    <row r="3664" spans="40:40" x14ac:dyDescent="0.25">
      <c r="AN3664" s="106" t="str">
        <f t="shared" si="801"/>
        <v/>
      </c>
    </row>
    <row r="3665" spans="40:40" x14ac:dyDescent="0.25">
      <c r="AN3665" s="106" t="str">
        <f t="shared" si="801"/>
        <v/>
      </c>
    </row>
    <row r="3666" spans="40:40" x14ac:dyDescent="0.25">
      <c r="AN3666" s="106" t="str">
        <f t="shared" si="801"/>
        <v/>
      </c>
    </row>
    <row r="3667" spans="40:40" x14ac:dyDescent="0.25">
      <c r="AN3667" s="106" t="str">
        <f t="shared" ref="AN3667:AN3730" si="802">IF(AND(AT3667=0,AT3666&gt;0),DATE(B3667,C3667-1,1),"")</f>
        <v/>
      </c>
    </row>
    <row r="3668" spans="40:40" x14ac:dyDescent="0.25">
      <c r="AN3668" s="106" t="str">
        <f t="shared" si="802"/>
        <v/>
      </c>
    </row>
    <row r="3669" spans="40:40" x14ac:dyDescent="0.25">
      <c r="AN3669" s="106" t="str">
        <f t="shared" si="802"/>
        <v/>
      </c>
    </row>
    <row r="3670" spans="40:40" x14ac:dyDescent="0.25">
      <c r="AN3670" s="106" t="str">
        <f t="shared" si="802"/>
        <v/>
      </c>
    </row>
    <row r="3671" spans="40:40" x14ac:dyDescent="0.25">
      <c r="AN3671" s="106" t="str">
        <f t="shared" si="802"/>
        <v/>
      </c>
    </row>
    <row r="3672" spans="40:40" x14ac:dyDescent="0.25">
      <c r="AN3672" s="106" t="str">
        <f t="shared" si="802"/>
        <v/>
      </c>
    </row>
    <row r="3673" spans="40:40" x14ac:dyDescent="0.25">
      <c r="AN3673" s="106" t="str">
        <f t="shared" si="802"/>
        <v/>
      </c>
    </row>
    <row r="3674" spans="40:40" x14ac:dyDescent="0.25">
      <c r="AN3674" s="106" t="str">
        <f t="shared" si="802"/>
        <v/>
      </c>
    </row>
    <row r="3675" spans="40:40" x14ac:dyDescent="0.25">
      <c r="AN3675" s="106" t="str">
        <f t="shared" si="802"/>
        <v/>
      </c>
    </row>
    <row r="3676" spans="40:40" x14ac:dyDescent="0.25">
      <c r="AN3676" s="106" t="str">
        <f t="shared" si="802"/>
        <v/>
      </c>
    </row>
    <row r="3677" spans="40:40" x14ac:dyDescent="0.25">
      <c r="AN3677" s="106" t="str">
        <f t="shared" si="802"/>
        <v/>
      </c>
    </row>
    <row r="3678" spans="40:40" x14ac:dyDescent="0.25">
      <c r="AN3678" s="106" t="str">
        <f t="shared" si="802"/>
        <v/>
      </c>
    </row>
    <row r="3679" spans="40:40" x14ac:dyDescent="0.25">
      <c r="AN3679" s="106" t="str">
        <f t="shared" si="802"/>
        <v/>
      </c>
    </row>
    <row r="3680" spans="40:40" x14ac:dyDescent="0.25">
      <c r="AN3680" s="106" t="str">
        <f t="shared" si="802"/>
        <v/>
      </c>
    </row>
    <row r="3681" spans="40:40" x14ac:dyDescent="0.25">
      <c r="AN3681" s="106" t="str">
        <f t="shared" si="802"/>
        <v/>
      </c>
    </row>
    <row r="3682" spans="40:40" x14ac:dyDescent="0.25">
      <c r="AN3682" s="106" t="str">
        <f t="shared" si="802"/>
        <v/>
      </c>
    </row>
    <row r="3683" spans="40:40" x14ac:dyDescent="0.25">
      <c r="AN3683" s="106" t="str">
        <f t="shared" si="802"/>
        <v/>
      </c>
    </row>
    <row r="3684" spans="40:40" x14ac:dyDescent="0.25">
      <c r="AN3684" s="106" t="str">
        <f t="shared" si="802"/>
        <v/>
      </c>
    </row>
    <row r="3685" spans="40:40" x14ac:dyDescent="0.25">
      <c r="AN3685" s="106" t="str">
        <f t="shared" si="802"/>
        <v/>
      </c>
    </row>
    <row r="3686" spans="40:40" x14ac:dyDescent="0.25">
      <c r="AN3686" s="106" t="str">
        <f t="shared" si="802"/>
        <v/>
      </c>
    </row>
    <row r="3687" spans="40:40" x14ac:dyDescent="0.25">
      <c r="AN3687" s="106" t="str">
        <f t="shared" si="802"/>
        <v/>
      </c>
    </row>
    <row r="3688" spans="40:40" x14ac:dyDescent="0.25">
      <c r="AN3688" s="106" t="str">
        <f t="shared" si="802"/>
        <v/>
      </c>
    </row>
    <row r="3689" spans="40:40" x14ac:dyDescent="0.25">
      <c r="AN3689" s="106" t="str">
        <f t="shared" si="802"/>
        <v/>
      </c>
    </row>
    <row r="3690" spans="40:40" x14ac:dyDescent="0.25">
      <c r="AN3690" s="106" t="str">
        <f t="shared" si="802"/>
        <v/>
      </c>
    </row>
    <row r="3691" spans="40:40" x14ac:dyDescent="0.25">
      <c r="AN3691" s="106" t="str">
        <f t="shared" si="802"/>
        <v/>
      </c>
    </row>
    <row r="3692" spans="40:40" x14ac:dyDescent="0.25">
      <c r="AN3692" s="106" t="str">
        <f t="shared" si="802"/>
        <v/>
      </c>
    </row>
    <row r="3693" spans="40:40" x14ac:dyDescent="0.25">
      <c r="AN3693" s="106" t="str">
        <f t="shared" si="802"/>
        <v/>
      </c>
    </row>
    <row r="3694" spans="40:40" x14ac:dyDescent="0.25">
      <c r="AN3694" s="106" t="str">
        <f t="shared" si="802"/>
        <v/>
      </c>
    </row>
    <row r="3695" spans="40:40" x14ac:dyDescent="0.25">
      <c r="AN3695" s="106" t="str">
        <f t="shared" si="802"/>
        <v/>
      </c>
    </row>
    <row r="3696" spans="40:40" x14ac:dyDescent="0.25">
      <c r="AN3696" s="106" t="str">
        <f t="shared" si="802"/>
        <v/>
      </c>
    </row>
    <row r="3697" spans="40:40" x14ac:dyDescent="0.25">
      <c r="AN3697" s="106" t="str">
        <f t="shared" si="802"/>
        <v/>
      </c>
    </row>
    <row r="3698" spans="40:40" x14ac:dyDescent="0.25">
      <c r="AN3698" s="106" t="str">
        <f t="shared" si="802"/>
        <v/>
      </c>
    </row>
    <row r="3699" spans="40:40" x14ac:dyDescent="0.25">
      <c r="AN3699" s="106" t="str">
        <f t="shared" si="802"/>
        <v/>
      </c>
    </row>
    <row r="3700" spans="40:40" x14ac:dyDescent="0.25">
      <c r="AN3700" s="106" t="str">
        <f t="shared" si="802"/>
        <v/>
      </c>
    </row>
    <row r="3701" spans="40:40" x14ac:dyDescent="0.25">
      <c r="AN3701" s="106" t="str">
        <f t="shared" si="802"/>
        <v/>
      </c>
    </row>
    <row r="3702" spans="40:40" x14ac:dyDescent="0.25">
      <c r="AN3702" s="106" t="str">
        <f t="shared" si="802"/>
        <v/>
      </c>
    </row>
    <row r="3703" spans="40:40" x14ac:dyDescent="0.25">
      <c r="AN3703" s="106" t="str">
        <f t="shared" si="802"/>
        <v/>
      </c>
    </row>
    <row r="3704" spans="40:40" x14ac:dyDescent="0.25">
      <c r="AN3704" s="106" t="str">
        <f t="shared" si="802"/>
        <v/>
      </c>
    </row>
    <row r="3705" spans="40:40" x14ac:dyDescent="0.25">
      <c r="AN3705" s="106" t="str">
        <f t="shared" si="802"/>
        <v/>
      </c>
    </row>
    <row r="3706" spans="40:40" x14ac:dyDescent="0.25">
      <c r="AN3706" s="106" t="str">
        <f t="shared" si="802"/>
        <v/>
      </c>
    </row>
    <row r="3707" spans="40:40" x14ac:dyDescent="0.25">
      <c r="AN3707" s="106" t="str">
        <f t="shared" si="802"/>
        <v/>
      </c>
    </row>
    <row r="3708" spans="40:40" x14ac:dyDescent="0.25">
      <c r="AN3708" s="106" t="str">
        <f t="shared" si="802"/>
        <v/>
      </c>
    </row>
    <row r="3709" spans="40:40" x14ac:dyDescent="0.25">
      <c r="AN3709" s="106" t="str">
        <f t="shared" si="802"/>
        <v/>
      </c>
    </row>
    <row r="3710" spans="40:40" x14ac:dyDescent="0.25">
      <c r="AN3710" s="106" t="str">
        <f t="shared" si="802"/>
        <v/>
      </c>
    </row>
    <row r="3711" spans="40:40" x14ac:dyDescent="0.25">
      <c r="AN3711" s="106" t="str">
        <f t="shared" si="802"/>
        <v/>
      </c>
    </row>
    <row r="3712" spans="40:40" x14ac:dyDescent="0.25">
      <c r="AN3712" s="106" t="str">
        <f t="shared" si="802"/>
        <v/>
      </c>
    </row>
    <row r="3713" spans="40:40" x14ac:dyDescent="0.25">
      <c r="AN3713" s="106" t="str">
        <f t="shared" si="802"/>
        <v/>
      </c>
    </row>
    <row r="3714" spans="40:40" x14ac:dyDescent="0.25">
      <c r="AN3714" s="106" t="str">
        <f t="shared" si="802"/>
        <v/>
      </c>
    </row>
    <row r="3715" spans="40:40" x14ac:dyDescent="0.25">
      <c r="AN3715" s="106" t="str">
        <f t="shared" si="802"/>
        <v/>
      </c>
    </row>
    <row r="3716" spans="40:40" x14ac:dyDescent="0.25">
      <c r="AN3716" s="106" t="str">
        <f t="shared" si="802"/>
        <v/>
      </c>
    </row>
    <row r="3717" spans="40:40" x14ac:dyDescent="0.25">
      <c r="AN3717" s="106" t="str">
        <f t="shared" si="802"/>
        <v/>
      </c>
    </row>
    <row r="3718" spans="40:40" x14ac:dyDescent="0.25">
      <c r="AN3718" s="106" t="str">
        <f t="shared" si="802"/>
        <v/>
      </c>
    </row>
    <row r="3719" spans="40:40" x14ac:dyDescent="0.25">
      <c r="AN3719" s="106" t="str">
        <f t="shared" si="802"/>
        <v/>
      </c>
    </row>
    <row r="3720" spans="40:40" x14ac:dyDescent="0.25">
      <c r="AN3720" s="106" t="str">
        <f t="shared" si="802"/>
        <v/>
      </c>
    </row>
    <row r="3721" spans="40:40" x14ac:dyDescent="0.25">
      <c r="AN3721" s="106" t="str">
        <f t="shared" si="802"/>
        <v/>
      </c>
    </row>
    <row r="3722" spans="40:40" x14ac:dyDescent="0.25">
      <c r="AN3722" s="106" t="str">
        <f t="shared" si="802"/>
        <v/>
      </c>
    </row>
    <row r="3723" spans="40:40" x14ac:dyDescent="0.25">
      <c r="AN3723" s="106" t="str">
        <f t="shared" si="802"/>
        <v/>
      </c>
    </row>
    <row r="3724" spans="40:40" x14ac:dyDescent="0.25">
      <c r="AN3724" s="106" t="str">
        <f t="shared" si="802"/>
        <v/>
      </c>
    </row>
    <row r="3725" spans="40:40" x14ac:dyDescent="0.25">
      <c r="AN3725" s="106" t="str">
        <f t="shared" si="802"/>
        <v/>
      </c>
    </row>
    <row r="3726" spans="40:40" x14ac:dyDescent="0.25">
      <c r="AN3726" s="106" t="str">
        <f t="shared" si="802"/>
        <v/>
      </c>
    </row>
    <row r="3727" spans="40:40" x14ac:dyDescent="0.25">
      <c r="AN3727" s="106" t="str">
        <f t="shared" si="802"/>
        <v/>
      </c>
    </row>
    <row r="3728" spans="40:40" x14ac:dyDescent="0.25">
      <c r="AN3728" s="106" t="str">
        <f t="shared" si="802"/>
        <v/>
      </c>
    </row>
    <row r="3729" spans="40:40" x14ac:dyDescent="0.25">
      <c r="AN3729" s="106" t="str">
        <f t="shared" si="802"/>
        <v/>
      </c>
    </row>
    <row r="3730" spans="40:40" x14ac:dyDescent="0.25">
      <c r="AN3730" s="106" t="str">
        <f t="shared" si="802"/>
        <v/>
      </c>
    </row>
    <row r="3731" spans="40:40" x14ac:dyDescent="0.25">
      <c r="AN3731" s="106" t="str">
        <f t="shared" ref="AN3731:AN3794" si="803">IF(AND(AT3731=0,AT3730&gt;0),DATE(B3731,C3731-1,1),"")</f>
        <v/>
      </c>
    </row>
    <row r="3732" spans="40:40" x14ac:dyDescent="0.25">
      <c r="AN3732" s="106" t="str">
        <f t="shared" si="803"/>
        <v/>
      </c>
    </row>
    <row r="3733" spans="40:40" x14ac:dyDescent="0.25">
      <c r="AN3733" s="106" t="str">
        <f t="shared" si="803"/>
        <v/>
      </c>
    </row>
    <row r="3734" spans="40:40" x14ac:dyDescent="0.25">
      <c r="AN3734" s="106" t="str">
        <f t="shared" si="803"/>
        <v/>
      </c>
    </row>
    <row r="3735" spans="40:40" x14ac:dyDescent="0.25">
      <c r="AN3735" s="106" t="str">
        <f t="shared" si="803"/>
        <v/>
      </c>
    </row>
    <row r="3736" spans="40:40" x14ac:dyDescent="0.25">
      <c r="AN3736" s="106" t="str">
        <f t="shared" si="803"/>
        <v/>
      </c>
    </row>
    <row r="3737" spans="40:40" x14ac:dyDescent="0.25">
      <c r="AN3737" s="106" t="str">
        <f t="shared" si="803"/>
        <v/>
      </c>
    </row>
    <row r="3738" spans="40:40" x14ac:dyDescent="0.25">
      <c r="AN3738" s="106" t="str">
        <f t="shared" si="803"/>
        <v/>
      </c>
    </row>
    <row r="3739" spans="40:40" x14ac:dyDescent="0.25">
      <c r="AN3739" s="106" t="str">
        <f t="shared" si="803"/>
        <v/>
      </c>
    </row>
    <row r="3740" spans="40:40" x14ac:dyDescent="0.25">
      <c r="AN3740" s="106" t="str">
        <f t="shared" si="803"/>
        <v/>
      </c>
    </row>
    <row r="3741" spans="40:40" x14ac:dyDescent="0.25">
      <c r="AN3741" s="106" t="str">
        <f t="shared" si="803"/>
        <v/>
      </c>
    </row>
    <row r="3742" spans="40:40" x14ac:dyDescent="0.25">
      <c r="AN3742" s="106" t="str">
        <f t="shared" si="803"/>
        <v/>
      </c>
    </row>
    <row r="3743" spans="40:40" x14ac:dyDescent="0.25">
      <c r="AN3743" s="106" t="str">
        <f t="shared" si="803"/>
        <v/>
      </c>
    </row>
    <row r="3744" spans="40:40" x14ac:dyDescent="0.25">
      <c r="AN3744" s="106" t="str">
        <f t="shared" si="803"/>
        <v/>
      </c>
    </row>
    <row r="3745" spans="40:40" x14ac:dyDescent="0.25">
      <c r="AN3745" s="106" t="str">
        <f t="shared" si="803"/>
        <v/>
      </c>
    </row>
    <row r="3746" spans="40:40" x14ac:dyDescent="0.25">
      <c r="AN3746" s="106" t="str">
        <f t="shared" si="803"/>
        <v/>
      </c>
    </row>
    <row r="3747" spans="40:40" x14ac:dyDescent="0.25">
      <c r="AN3747" s="106" t="str">
        <f t="shared" si="803"/>
        <v/>
      </c>
    </row>
    <row r="3748" spans="40:40" x14ac:dyDescent="0.25">
      <c r="AN3748" s="106" t="str">
        <f t="shared" si="803"/>
        <v/>
      </c>
    </row>
    <row r="3749" spans="40:40" x14ac:dyDescent="0.25">
      <c r="AN3749" s="106" t="str">
        <f t="shared" si="803"/>
        <v/>
      </c>
    </row>
    <row r="3750" spans="40:40" x14ac:dyDescent="0.25">
      <c r="AN3750" s="106" t="str">
        <f t="shared" si="803"/>
        <v/>
      </c>
    </row>
    <row r="3751" spans="40:40" x14ac:dyDescent="0.25">
      <c r="AN3751" s="106" t="str">
        <f t="shared" si="803"/>
        <v/>
      </c>
    </row>
    <row r="3752" spans="40:40" x14ac:dyDescent="0.25">
      <c r="AN3752" s="106" t="str">
        <f t="shared" si="803"/>
        <v/>
      </c>
    </row>
    <row r="3753" spans="40:40" x14ac:dyDescent="0.25">
      <c r="AN3753" s="106" t="str">
        <f t="shared" si="803"/>
        <v/>
      </c>
    </row>
    <row r="3754" spans="40:40" x14ac:dyDescent="0.25">
      <c r="AN3754" s="106" t="str">
        <f t="shared" si="803"/>
        <v/>
      </c>
    </row>
    <row r="3755" spans="40:40" x14ac:dyDescent="0.25">
      <c r="AN3755" s="106" t="str">
        <f t="shared" si="803"/>
        <v/>
      </c>
    </row>
    <row r="3756" spans="40:40" x14ac:dyDescent="0.25">
      <c r="AN3756" s="106" t="str">
        <f t="shared" si="803"/>
        <v/>
      </c>
    </row>
    <row r="3757" spans="40:40" x14ac:dyDescent="0.25">
      <c r="AN3757" s="106" t="str">
        <f t="shared" si="803"/>
        <v/>
      </c>
    </row>
    <row r="3758" spans="40:40" x14ac:dyDescent="0.25">
      <c r="AN3758" s="106" t="str">
        <f t="shared" si="803"/>
        <v/>
      </c>
    </row>
    <row r="3759" spans="40:40" x14ac:dyDescent="0.25">
      <c r="AN3759" s="106" t="str">
        <f t="shared" si="803"/>
        <v/>
      </c>
    </row>
    <row r="3760" spans="40:40" x14ac:dyDescent="0.25">
      <c r="AN3760" s="106" t="str">
        <f t="shared" si="803"/>
        <v/>
      </c>
    </row>
    <row r="3761" spans="40:40" x14ac:dyDescent="0.25">
      <c r="AN3761" s="106" t="str">
        <f t="shared" si="803"/>
        <v/>
      </c>
    </row>
    <row r="3762" spans="40:40" x14ac:dyDescent="0.25">
      <c r="AN3762" s="106" t="str">
        <f t="shared" si="803"/>
        <v/>
      </c>
    </row>
    <row r="3763" spans="40:40" x14ac:dyDescent="0.25">
      <c r="AN3763" s="106" t="str">
        <f t="shared" si="803"/>
        <v/>
      </c>
    </row>
    <row r="3764" spans="40:40" x14ac:dyDescent="0.25">
      <c r="AN3764" s="106" t="str">
        <f t="shared" si="803"/>
        <v/>
      </c>
    </row>
    <row r="3765" spans="40:40" x14ac:dyDescent="0.25">
      <c r="AN3765" s="106" t="str">
        <f t="shared" si="803"/>
        <v/>
      </c>
    </row>
    <row r="3766" spans="40:40" x14ac:dyDescent="0.25">
      <c r="AN3766" s="106" t="str">
        <f t="shared" si="803"/>
        <v/>
      </c>
    </row>
    <row r="3767" spans="40:40" x14ac:dyDescent="0.25">
      <c r="AN3767" s="106" t="str">
        <f t="shared" si="803"/>
        <v/>
      </c>
    </row>
    <row r="3768" spans="40:40" x14ac:dyDescent="0.25">
      <c r="AN3768" s="106" t="str">
        <f t="shared" si="803"/>
        <v/>
      </c>
    </row>
    <row r="3769" spans="40:40" x14ac:dyDescent="0.25">
      <c r="AN3769" s="106" t="str">
        <f t="shared" si="803"/>
        <v/>
      </c>
    </row>
    <row r="3770" spans="40:40" x14ac:dyDescent="0.25">
      <c r="AN3770" s="106" t="str">
        <f t="shared" si="803"/>
        <v/>
      </c>
    </row>
    <row r="3771" spans="40:40" x14ac:dyDescent="0.25">
      <c r="AN3771" s="106" t="str">
        <f t="shared" si="803"/>
        <v/>
      </c>
    </row>
    <row r="3772" spans="40:40" x14ac:dyDescent="0.25">
      <c r="AN3772" s="106" t="str">
        <f t="shared" si="803"/>
        <v/>
      </c>
    </row>
    <row r="3773" spans="40:40" x14ac:dyDescent="0.25">
      <c r="AN3773" s="106" t="str">
        <f t="shared" si="803"/>
        <v/>
      </c>
    </row>
    <row r="3774" spans="40:40" x14ac:dyDescent="0.25">
      <c r="AN3774" s="106" t="str">
        <f t="shared" si="803"/>
        <v/>
      </c>
    </row>
    <row r="3775" spans="40:40" x14ac:dyDescent="0.25">
      <c r="AN3775" s="106" t="str">
        <f t="shared" si="803"/>
        <v/>
      </c>
    </row>
    <row r="3776" spans="40:40" x14ac:dyDescent="0.25">
      <c r="AN3776" s="106" t="str">
        <f t="shared" si="803"/>
        <v/>
      </c>
    </row>
    <row r="3777" spans="40:40" x14ac:dyDescent="0.25">
      <c r="AN3777" s="106" t="str">
        <f t="shared" si="803"/>
        <v/>
      </c>
    </row>
    <row r="3778" spans="40:40" x14ac:dyDescent="0.25">
      <c r="AN3778" s="106" t="str">
        <f t="shared" si="803"/>
        <v/>
      </c>
    </row>
    <row r="3779" spans="40:40" x14ac:dyDescent="0.25">
      <c r="AN3779" s="106" t="str">
        <f t="shared" si="803"/>
        <v/>
      </c>
    </row>
    <row r="3780" spans="40:40" x14ac:dyDescent="0.25">
      <c r="AN3780" s="106" t="str">
        <f t="shared" si="803"/>
        <v/>
      </c>
    </row>
    <row r="3781" spans="40:40" x14ac:dyDescent="0.25">
      <c r="AN3781" s="106" t="str">
        <f t="shared" si="803"/>
        <v/>
      </c>
    </row>
    <row r="3782" spans="40:40" x14ac:dyDescent="0.25">
      <c r="AN3782" s="106" t="str">
        <f t="shared" si="803"/>
        <v/>
      </c>
    </row>
    <row r="3783" spans="40:40" x14ac:dyDescent="0.25">
      <c r="AN3783" s="106" t="str">
        <f t="shared" si="803"/>
        <v/>
      </c>
    </row>
    <row r="3784" spans="40:40" x14ac:dyDescent="0.25">
      <c r="AN3784" s="106" t="str">
        <f t="shared" si="803"/>
        <v/>
      </c>
    </row>
    <row r="3785" spans="40:40" x14ac:dyDescent="0.25">
      <c r="AN3785" s="106" t="str">
        <f t="shared" si="803"/>
        <v/>
      </c>
    </row>
    <row r="3786" spans="40:40" x14ac:dyDescent="0.25">
      <c r="AN3786" s="106" t="str">
        <f t="shared" si="803"/>
        <v/>
      </c>
    </row>
    <row r="3787" spans="40:40" x14ac:dyDescent="0.25">
      <c r="AN3787" s="106" t="str">
        <f t="shared" si="803"/>
        <v/>
      </c>
    </row>
    <row r="3788" spans="40:40" x14ac:dyDescent="0.25">
      <c r="AN3788" s="106" t="str">
        <f t="shared" si="803"/>
        <v/>
      </c>
    </row>
    <row r="3789" spans="40:40" x14ac:dyDescent="0.25">
      <c r="AN3789" s="106" t="str">
        <f t="shared" si="803"/>
        <v/>
      </c>
    </row>
    <row r="3790" spans="40:40" x14ac:dyDescent="0.25">
      <c r="AN3790" s="106" t="str">
        <f t="shared" si="803"/>
        <v/>
      </c>
    </row>
    <row r="3791" spans="40:40" x14ac:dyDescent="0.25">
      <c r="AN3791" s="106" t="str">
        <f t="shared" si="803"/>
        <v/>
      </c>
    </row>
    <row r="3792" spans="40:40" x14ac:dyDescent="0.25">
      <c r="AN3792" s="106" t="str">
        <f t="shared" si="803"/>
        <v/>
      </c>
    </row>
    <row r="3793" spans="40:40" x14ac:dyDescent="0.25">
      <c r="AN3793" s="106" t="str">
        <f t="shared" si="803"/>
        <v/>
      </c>
    </row>
    <row r="3794" spans="40:40" x14ac:dyDescent="0.25">
      <c r="AN3794" s="106" t="str">
        <f t="shared" si="803"/>
        <v/>
      </c>
    </row>
    <row r="3795" spans="40:40" x14ac:dyDescent="0.25">
      <c r="AN3795" s="106" t="str">
        <f t="shared" ref="AN3795:AN3858" si="804">IF(AND(AT3795=0,AT3794&gt;0),DATE(B3795,C3795-1,1),"")</f>
        <v/>
      </c>
    </row>
    <row r="3796" spans="40:40" x14ac:dyDescent="0.25">
      <c r="AN3796" s="106" t="str">
        <f t="shared" si="804"/>
        <v/>
      </c>
    </row>
    <row r="3797" spans="40:40" x14ac:dyDescent="0.25">
      <c r="AN3797" s="106" t="str">
        <f t="shared" si="804"/>
        <v/>
      </c>
    </row>
    <row r="3798" spans="40:40" x14ac:dyDescent="0.25">
      <c r="AN3798" s="106" t="str">
        <f t="shared" si="804"/>
        <v/>
      </c>
    </row>
    <row r="3799" spans="40:40" x14ac:dyDescent="0.25">
      <c r="AN3799" s="106" t="str">
        <f t="shared" si="804"/>
        <v/>
      </c>
    </row>
    <row r="3800" spans="40:40" x14ac:dyDescent="0.25">
      <c r="AN3800" s="106" t="str">
        <f t="shared" si="804"/>
        <v/>
      </c>
    </row>
    <row r="3801" spans="40:40" x14ac:dyDescent="0.25">
      <c r="AN3801" s="106" t="str">
        <f t="shared" si="804"/>
        <v/>
      </c>
    </row>
    <row r="3802" spans="40:40" x14ac:dyDescent="0.25">
      <c r="AN3802" s="106" t="str">
        <f t="shared" si="804"/>
        <v/>
      </c>
    </row>
    <row r="3803" spans="40:40" x14ac:dyDescent="0.25">
      <c r="AN3803" s="106" t="str">
        <f t="shared" si="804"/>
        <v/>
      </c>
    </row>
    <row r="3804" spans="40:40" x14ac:dyDescent="0.25">
      <c r="AN3804" s="106" t="str">
        <f t="shared" si="804"/>
        <v/>
      </c>
    </row>
    <row r="3805" spans="40:40" x14ac:dyDescent="0.25">
      <c r="AN3805" s="106" t="str">
        <f t="shared" si="804"/>
        <v/>
      </c>
    </row>
    <row r="3806" spans="40:40" x14ac:dyDescent="0.25">
      <c r="AN3806" s="106" t="str">
        <f t="shared" si="804"/>
        <v/>
      </c>
    </row>
    <row r="3807" spans="40:40" x14ac:dyDescent="0.25">
      <c r="AN3807" s="106" t="str">
        <f t="shared" si="804"/>
        <v/>
      </c>
    </row>
    <row r="3808" spans="40:40" x14ac:dyDescent="0.25">
      <c r="AN3808" s="106" t="str">
        <f t="shared" si="804"/>
        <v/>
      </c>
    </row>
    <row r="3809" spans="40:40" x14ac:dyDescent="0.25">
      <c r="AN3809" s="106" t="str">
        <f t="shared" si="804"/>
        <v/>
      </c>
    </row>
    <row r="3810" spans="40:40" x14ac:dyDescent="0.25">
      <c r="AN3810" s="106" t="str">
        <f t="shared" si="804"/>
        <v/>
      </c>
    </row>
    <row r="3811" spans="40:40" x14ac:dyDescent="0.25">
      <c r="AN3811" s="106" t="str">
        <f t="shared" si="804"/>
        <v/>
      </c>
    </row>
    <row r="3812" spans="40:40" x14ac:dyDescent="0.25">
      <c r="AN3812" s="106" t="str">
        <f t="shared" si="804"/>
        <v/>
      </c>
    </row>
    <row r="3813" spans="40:40" x14ac:dyDescent="0.25">
      <c r="AN3813" s="106" t="str">
        <f t="shared" si="804"/>
        <v/>
      </c>
    </row>
    <row r="3814" spans="40:40" x14ac:dyDescent="0.25">
      <c r="AN3814" s="106" t="str">
        <f t="shared" si="804"/>
        <v/>
      </c>
    </row>
    <row r="3815" spans="40:40" x14ac:dyDescent="0.25">
      <c r="AN3815" s="106" t="str">
        <f t="shared" si="804"/>
        <v/>
      </c>
    </row>
    <row r="3816" spans="40:40" x14ac:dyDescent="0.25">
      <c r="AN3816" s="106" t="str">
        <f t="shared" si="804"/>
        <v/>
      </c>
    </row>
    <row r="3817" spans="40:40" x14ac:dyDescent="0.25">
      <c r="AN3817" s="106" t="str">
        <f t="shared" si="804"/>
        <v/>
      </c>
    </row>
    <row r="3818" spans="40:40" x14ac:dyDescent="0.25">
      <c r="AN3818" s="106" t="str">
        <f t="shared" si="804"/>
        <v/>
      </c>
    </row>
    <row r="3819" spans="40:40" x14ac:dyDescent="0.25">
      <c r="AN3819" s="106" t="str">
        <f t="shared" si="804"/>
        <v/>
      </c>
    </row>
    <row r="3820" spans="40:40" x14ac:dyDescent="0.25">
      <c r="AN3820" s="106" t="str">
        <f t="shared" si="804"/>
        <v/>
      </c>
    </row>
    <row r="3821" spans="40:40" x14ac:dyDescent="0.25">
      <c r="AN3821" s="106" t="str">
        <f t="shared" si="804"/>
        <v/>
      </c>
    </row>
    <row r="3822" spans="40:40" x14ac:dyDescent="0.25">
      <c r="AN3822" s="106" t="str">
        <f t="shared" si="804"/>
        <v/>
      </c>
    </row>
    <row r="3823" spans="40:40" x14ac:dyDescent="0.25">
      <c r="AN3823" s="106" t="str">
        <f t="shared" si="804"/>
        <v/>
      </c>
    </row>
    <row r="3824" spans="40:40" x14ac:dyDescent="0.25">
      <c r="AN3824" s="106" t="str">
        <f t="shared" si="804"/>
        <v/>
      </c>
    </row>
    <row r="3825" spans="40:40" x14ac:dyDescent="0.25">
      <c r="AN3825" s="106" t="str">
        <f t="shared" si="804"/>
        <v/>
      </c>
    </row>
    <row r="3826" spans="40:40" x14ac:dyDescent="0.25">
      <c r="AN3826" s="106" t="str">
        <f t="shared" si="804"/>
        <v/>
      </c>
    </row>
    <row r="3827" spans="40:40" x14ac:dyDescent="0.25">
      <c r="AN3827" s="106" t="str">
        <f t="shared" si="804"/>
        <v/>
      </c>
    </row>
    <row r="3828" spans="40:40" x14ac:dyDescent="0.25">
      <c r="AN3828" s="106" t="str">
        <f t="shared" si="804"/>
        <v/>
      </c>
    </row>
    <row r="3829" spans="40:40" x14ac:dyDescent="0.25">
      <c r="AN3829" s="106" t="str">
        <f t="shared" si="804"/>
        <v/>
      </c>
    </row>
    <row r="3830" spans="40:40" x14ac:dyDescent="0.25">
      <c r="AN3830" s="106" t="str">
        <f t="shared" si="804"/>
        <v/>
      </c>
    </row>
    <row r="3831" spans="40:40" x14ac:dyDescent="0.25">
      <c r="AN3831" s="106" t="str">
        <f t="shared" si="804"/>
        <v/>
      </c>
    </row>
    <row r="3832" spans="40:40" x14ac:dyDescent="0.25">
      <c r="AN3832" s="106" t="str">
        <f t="shared" si="804"/>
        <v/>
      </c>
    </row>
    <row r="3833" spans="40:40" x14ac:dyDescent="0.25">
      <c r="AN3833" s="106" t="str">
        <f t="shared" si="804"/>
        <v/>
      </c>
    </row>
    <row r="3834" spans="40:40" x14ac:dyDescent="0.25">
      <c r="AN3834" s="106" t="str">
        <f t="shared" si="804"/>
        <v/>
      </c>
    </row>
    <row r="3835" spans="40:40" x14ac:dyDescent="0.25">
      <c r="AN3835" s="106" t="str">
        <f t="shared" si="804"/>
        <v/>
      </c>
    </row>
    <row r="3836" spans="40:40" x14ac:dyDescent="0.25">
      <c r="AN3836" s="106" t="str">
        <f t="shared" si="804"/>
        <v/>
      </c>
    </row>
    <row r="3837" spans="40:40" x14ac:dyDescent="0.25">
      <c r="AN3837" s="106" t="str">
        <f t="shared" si="804"/>
        <v/>
      </c>
    </row>
    <row r="3838" spans="40:40" x14ac:dyDescent="0.25">
      <c r="AN3838" s="106" t="str">
        <f t="shared" si="804"/>
        <v/>
      </c>
    </row>
    <row r="3839" spans="40:40" x14ac:dyDescent="0.25">
      <c r="AN3839" s="106" t="str">
        <f t="shared" si="804"/>
        <v/>
      </c>
    </row>
    <row r="3840" spans="40:40" x14ac:dyDescent="0.25">
      <c r="AN3840" s="106" t="str">
        <f t="shared" si="804"/>
        <v/>
      </c>
    </row>
    <row r="3841" spans="40:40" x14ac:dyDescent="0.25">
      <c r="AN3841" s="106" t="str">
        <f t="shared" si="804"/>
        <v/>
      </c>
    </row>
    <row r="3842" spans="40:40" x14ac:dyDescent="0.25">
      <c r="AN3842" s="106" t="str">
        <f t="shared" si="804"/>
        <v/>
      </c>
    </row>
    <row r="3843" spans="40:40" x14ac:dyDescent="0.25">
      <c r="AN3843" s="106" t="str">
        <f t="shared" si="804"/>
        <v/>
      </c>
    </row>
    <row r="3844" spans="40:40" x14ac:dyDescent="0.25">
      <c r="AN3844" s="106" t="str">
        <f t="shared" si="804"/>
        <v/>
      </c>
    </row>
    <row r="3845" spans="40:40" x14ac:dyDescent="0.25">
      <c r="AN3845" s="106" t="str">
        <f t="shared" si="804"/>
        <v/>
      </c>
    </row>
    <row r="3846" spans="40:40" x14ac:dyDescent="0.25">
      <c r="AN3846" s="106" t="str">
        <f t="shared" si="804"/>
        <v/>
      </c>
    </row>
    <row r="3847" spans="40:40" x14ac:dyDescent="0.25">
      <c r="AN3847" s="106" t="str">
        <f t="shared" si="804"/>
        <v/>
      </c>
    </row>
    <row r="3848" spans="40:40" x14ac:dyDescent="0.25">
      <c r="AN3848" s="106" t="str">
        <f t="shared" si="804"/>
        <v/>
      </c>
    </row>
    <row r="3849" spans="40:40" x14ac:dyDescent="0.25">
      <c r="AN3849" s="106" t="str">
        <f t="shared" si="804"/>
        <v/>
      </c>
    </row>
    <row r="3850" spans="40:40" x14ac:dyDescent="0.25">
      <c r="AN3850" s="106" t="str">
        <f t="shared" si="804"/>
        <v/>
      </c>
    </row>
    <row r="3851" spans="40:40" x14ac:dyDescent="0.25">
      <c r="AN3851" s="106" t="str">
        <f t="shared" si="804"/>
        <v/>
      </c>
    </row>
    <row r="3852" spans="40:40" x14ac:dyDescent="0.25">
      <c r="AN3852" s="106" t="str">
        <f t="shared" si="804"/>
        <v/>
      </c>
    </row>
    <row r="3853" spans="40:40" x14ac:dyDescent="0.25">
      <c r="AN3853" s="106" t="str">
        <f t="shared" si="804"/>
        <v/>
      </c>
    </row>
    <row r="3854" spans="40:40" x14ac:dyDescent="0.25">
      <c r="AN3854" s="106" t="str">
        <f t="shared" si="804"/>
        <v/>
      </c>
    </row>
    <row r="3855" spans="40:40" x14ac:dyDescent="0.25">
      <c r="AN3855" s="106" t="str">
        <f t="shared" si="804"/>
        <v/>
      </c>
    </row>
    <row r="3856" spans="40:40" x14ac:dyDescent="0.25">
      <c r="AN3856" s="106" t="str">
        <f t="shared" si="804"/>
        <v/>
      </c>
    </row>
    <row r="3857" spans="40:40" x14ac:dyDescent="0.25">
      <c r="AN3857" s="106" t="str">
        <f t="shared" si="804"/>
        <v/>
      </c>
    </row>
    <row r="3858" spans="40:40" x14ac:dyDescent="0.25">
      <c r="AN3858" s="106" t="str">
        <f t="shared" si="804"/>
        <v/>
      </c>
    </row>
    <row r="3859" spans="40:40" x14ac:dyDescent="0.25">
      <c r="AN3859" s="106" t="str">
        <f t="shared" ref="AN3859:AN3922" si="805">IF(AND(AT3859=0,AT3858&gt;0),DATE(B3859,C3859-1,1),"")</f>
        <v/>
      </c>
    </row>
    <row r="3860" spans="40:40" x14ac:dyDescent="0.25">
      <c r="AN3860" s="106" t="str">
        <f t="shared" si="805"/>
        <v/>
      </c>
    </row>
    <row r="3861" spans="40:40" x14ac:dyDescent="0.25">
      <c r="AN3861" s="106" t="str">
        <f t="shared" si="805"/>
        <v/>
      </c>
    </row>
    <row r="3862" spans="40:40" x14ac:dyDescent="0.25">
      <c r="AN3862" s="106" t="str">
        <f t="shared" si="805"/>
        <v/>
      </c>
    </row>
    <row r="3863" spans="40:40" x14ac:dyDescent="0.25">
      <c r="AN3863" s="106" t="str">
        <f t="shared" si="805"/>
        <v/>
      </c>
    </row>
    <row r="3864" spans="40:40" x14ac:dyDescent="0.25">
      <c r="AN3864" s="106" t="str">
        <f t="shared" si="805"/>
        <v/>
      </c>
    </row>
    <row r="3865" spans="40:40" x14ac:dyDescent="0.25">
      <c r="AN3865" s="106" t="str">
        <f t="shared" si="805"/>
        <v/>
      </c>
    </row>
    <row r="3866" spans="40:40" x14ac:dyDescent="0.25">
      <c r="AN3866" s="106" t="str">
        <f t="shared" si="805"/>
        <v/>
      </c>
    </row>
    <row r="3867" spans="40:40" x14ac:dyDescent="0.25">
      <c r="AN3867" s="106" t="str">
        <f t="shared" si="805"/>
        <v/>
      </c>
    </row>
    <row r="3868" spans="40:40" x14ac:dyDescent="0.25">
      <c r="AN3868" s="106" t="str">
        <f t="shared" si="805"/>
        <v/>
      </c>
    </row>
    <row r="3869" spans="40:40" x14ac:dyDescent="0.25">
      <c r="AN3869" s="106" t="str">
        <f t="shared" si="805"/>
        <v/>
      </c>
    </row>
    <row r="3870" spans="40:40" x14ac:dyDescent="0.25">
      <c r="AN3870" s="106" t="str">
        <f t="shared" si="805"/>
        <v/>
      </c>
    </row>
    <row r="3871" spans="40:40" x14ac:dyDescent="0.25">
      <c r="AN3871" s="106" t="str">
        <f t="shared" si="805"/>
        <v/>
      </c>
    </row>
    <row r="3872" spans="40:40" x14ac:dyDescent="0.25">
      <c r="AN3872" s="106" t="str">
        <f t="shared" si="805"/>
        <v/>
      </c>
    </row>
    <row r="3873" spans="40:40" x14ac:dyDescent="0.25">
      <c r="AN3873" s="106" t="str">
        <f t="shared" si="805"/>
        <v/>
      </c>
    </row>
    <row r="3874" spans="40:40" x14ac:dyDescent="0.25">
      <c r="AN3874" s="106" t="str">
        <f t="shared" si="805"/>
        <v/>
      </c>
    </row>
    <row r="3875" spans="40:40" x14ac:dyDescent="0.25">
      <c r="AN3875" s="106" t="str">
        <f t="shared" si="805"/>
        <v/>
      </c>
    </row>
    <row r="3876" spans="40:40" x14ac:dyDescent="0.25">
      <c r="AN3876" s="106" t="str">
        <f t="shared" si="805"/>
        <v/>
      </c>
    </row>
    <row r="3877" spans="40:40" x14ac:dyDescent="0.25">
      <c r="AN3877" s="106" t="str">
        <f t="shared" si="805"/>
        <v/>
      </c>
    </row>
    <row r="3878" spans="40:40" x14ac:dyDescent="0.25">
      <c r="AN3878" s="106" t="str">
        <f t="shared" si="805"/>
        <v/>
      </c>
    </row>
    <row r="3879" spans="40:40" x14ac:dyDescent="0.25">
      <c r="AN3879" s="106" t="str">
        <f t="shared" si="805"/>
        <v/>
      </c>
    </row>
    <row r="3880" spans="40:40" x14ac:dyDescent="0.25">
      <c r="AN3880" s="106" t="str">
        <f t="shared" si="805"/>
        <v/>
      </c>
    </row>
    <row r="3881" spans="40:40" x14ac:dyDescent="0.25">
      <c r="AN3881" s="106" t="str">
        <f t="shared" si="805"/>
        <v/>
      </c>
    </row>
    <row r="3882" spans="40:40" x14ac:dyDescent="0.25">
      <c r="AN3882" s="106" t="str">
        <f t="shared" si="805"/>
        <v/>
      </c>
    </row>
    <row r="3883" spans="40:40" x14ac:dyDescent="0.25">
      <c r="AN3883" s="106" t="str">
        <f t="shared" si="805"/>
        <v/>
      </c>
    </row>
    <row r="3884" spans="40:40" x14ac:dyDescent="0.25">
      <c r="AN3884" s="106" t="str">
        <f t="shared" si="805"/>
        <v/>
      </c>
    </row>
    <row r="3885" spans="40:40" x14ac:dyDescent="0.25">
      <c r="AN3885" s="106" t="str">
        <f t="shared" si="805"/>
        <v/>
      </c>
    </row>
    <row r="3886" spans="40:40" x14ac:dyDescent="0.25">
      <c r="AN3886" s="106" t="str">
        <f t="shared" si="805"/>
        <v/>
      </c>
    </row>
    <row r="3887" spans="40:40" x14ac:dyDescent="0.25">
      <c r="AN3887" s="106" t="str">
        <f t="shared" si="805"/>
        <v/>
      </c>
    </row>
    <row r="3888" spans="40:40" x14ac:dyDescent="0.25">
      <c r="AN3888" s="106" t="str">
        <f t="shared" si="805"/>
        <v/>
      </c>
    </row>
    <row r="3889" spans="40:40" x14ac:dyDescent="0.25">
      <c r="AN3889" s="106" t="str">
        <f t="shared" si="805"/>
        <v/>
      </c>
    </row>
    <row r="3890" spans="40:40" x14ac:dyDescent="0.25">
      <c r="AN3890" s="106" t="str">
        <f t="shared" si="805"/>
        <v/>
      </c>
    </row>
    <row r="3891" spans="40:40" x14ac:dyDescent="0.25">
      <c r="AN3891" s="106" t="str">
        <f t="shared" si="805"/>
        <v/>
      </c>
    </row>
    <row r="3892" spans="40:40" x14ac:dyDescent="0.25">
      <c r="AN3892" s="106" t="str">
        <f t="shared" si="805"/>
        <v/>
      </c>
    </row>
    <row r="3893" spans="40:40" x14ac:dyDescent="0.25">
      <c r="AN3893" s="106" t="str">
        <f t="shared" si="805"/>
        <v/>
      </c>
    </row>
    <row r="3894" spans="40:40" x14ac:dyDescent="0.25">
      <c r="AN3894" s="106" t="str">
        <f t="shared" si="805"/>
        <v/>
      </c>
    </row>
    <row r="3895" spans="40:40" x14ac:dyDescent="0.25">
      <c r="AN3895" s="106" t="str">
        <f t="shared" si="805"/>
        <v/>
      </c>
    </row>
    <row r="3896" spans="40:40" x14ac:dyDescent="0.25">
      <c r="AN3896" s="106" t="str">
        <f t="shared" si="805"/>
        <v/>
      </c>
    </row>
    <row r="3897" spans="40:40" x14ac:dyDescent="0.25">
      <c r="AN3897" s="106" t="str">
        <f t="shared" si="805"/>
        <v/>
      </c>
    </row>
    <row r="3898" spans="40:40" x14ac:dyDescent="0.25">
      <c r="AN3898" s="106" t="str">
        <f t="shared" si="805"/>
        <v/>
      </c>
    </row>
    <row r="3899" spans="40:40" x14ac:dyDescent="0.25">
      <c r="AN3899" s="106" t="str">
        <f t="shared" si="805"/>
        <v/>
      </c>
    </row>
    <row r="3900" spans="40:40" x14ac:dyDescent="0.25">
      <c r="AN3900" s="106" t="str">
        <f t="shared" si="805"/>
        <v/>
      </c>
    </row>
    <row r="3901" spans="40:40" x14ac:dyDescent="0.25">
      <c r="AN3901" s="106" t="str">
        <f t="shared" si="805"/>
        <v/>
      </c>
    </row>
    <row r="3902" spans="40:40" x14ac:dyDescent="0.25">
      <c r="AN3902" s="106" t="str">
        <f t="shared" si="805"/>
        <v/>
      </c>
    </row>
    <row r="3903" spans="40:40" x14ac:dyDescent="0.25">
      <c r="AN3903" s="106" t="str">
        <f t="shared" si="805"/>
        <v/>
      </c>
    </row>
    <row r="3904" spans="40:40" x14ac:dyDescent="0.25">
      <c r="AN3904" s="106" t="str">
        <f t="shared" si="805"/>
        <v/>
      </c>
    </row>
    <row r="3905" spans="40:40" x14ac:dyDescent="0.25">
      <c r="AN3905" s="106" t="str">
        <f t="shared" si="805"/>
        <v/>
      </c>
    </row>
    <row r="3906" spans="40:40" x14ac:dyDescent="0.25">
      <c r="AN3906" s="106" t="str">
        <f t="shared" si="805"/>
        <v/>
      </c>
    </row>
    <row r="3907" spans="40:40" x14ac:dyDescent="0.25">
      <c r="AN3907" s="106" t="str">
        <f t="shared" si="805"/>
        <v/>
      </c>
    </row>
    <row r="3908" spans="40:40" x14ac:dyDescent="0.25">
      <c r="AN3908" s="106" t="str">
        <f t="shared" si="805"/>
        <v/>
      </c>
    </row>
    <row r="3909" spans="40:40" x14ac:dyDescent="0.25">
      <c r="AN3909" s="106" t="str">
        <f t="shared" si="805"/>
        <v/>
      </c>
    </row>
    <row r="3910" spans="40:40" x14ac:dyDescent="0.25">
      <c r="AN3910" s="106" t="str">
        <f t="shared" si="805"/>
        <v/>
      </c>
    </row>
    <row r="3911" spans="40:40" x14ac:dyDescent="0.25">
      <c r="AN3911" s="106" t="str">
        <f t="shared" si="805"/>
        <v/>
      </c>
    </row>
    <row r="3912" spans="40:40" x14ac:dyDescent="0.25">
      <c r="AN3912" s="106" t="str">
        <f t="shared" si="805"/>
        <v/>
      </c>
    </row>
    <row r="3913" spans="40:40" x14ac:dyDescent="0.25">
      <c r="AN3913" s="106" t="str">
        <f t="shared" si="805"/>
        <v/>
      </c>
    </row>
    <row r="3914" spans="40:40" x14ac:dyDescent="0.25">
      <c r="AN3914" s="106" t="str">
        <f t="shared" si="805"/>
        <v/>
      </c>
    </row>
    <row r="3915" spans="40:40" x14ac:dyDescent="0.25">
      <c r="AN3915" s="106" t="str">
        <f t="shared" si="805"/>
        <v/>
      </c>
    </row>
    <row r="3916" spans="40:40" x14ac:dyDescent="0.25">
      <c r="AN3916" s="106" t="str">
        <f t="shared" si="805"/>
        <v/>
      </c>
    </row>
    <row r="3917" spans="40:40" x14ac:dyDescent="0.25">
      <c r="AN3917" s="106" t="str">
        <f t="shared" si="805"/>
        <v/>
      </c>
    </row>
    <row r="3918" spans="40:40" x14ac:dyDescent="0.25">
      <c r="AN3918" s="106" t="str">
        <f t="shared" si="805"/>
        <v/>
      </c>
    </row>
    <row r="3919" spans="40:40" x14ac:dyDescent="0.25">
      <c r="AN3919" s="106" t="str">
        <f t="shared" si="805"/>
        <v/>
      </c>
    </row>
    <row r="3920" spans="40:40" x14ac:dyDescent="0.25">
      <c r="AN3920" s="106" t="str">
        <f t="shared" si="805"/>
        <v/>
      </c>
    </row>
    <row r="3921" spans="40:40" x14ac:dyDescent="0.25">
      <c r="AN3921" s="106" t="str">
        <f t="shared" si="805"/>
        <v/>
      </c>
    </row>
    <row r="3922" spans="40:40" x14ac:dyDescent="0.25">
      <c r="AN3922" s="106" t="str">
        <f t="shared" si="805"/>
        <v/>
      </c>
    </row>
    <row r="3923" spans="40:40" x14ac:dyDescent="0.25">
      <c r="AN3923" s="106" t="str">
        <f t="shared" ref="AN3923:AN3986" si="806">IF(AND(AT3923=0,AT3922&gt;0),DATE(B3923,C3923-1,1),"")</f>
        <v/>
      </c>
    </row>
    <row r="3924" spans="40:40" x14ac:dyDescent="0.25">
      <c r="AN3924" s="106" t="str">
        <f t="shared" si="806"/>
        <v/>
      </c>
    </row>
    <row r="3925" spans="40:40" x14ac:dyDescent="0.25">
      <c r="AN3925" s="106" t="str">
        <f t="shared" si="806"/>
        <v/>
      </c>
    </row>
    <row r="3926" spans="40:40" x14ac:dyDescent="0.25">
      <c r="AN3926" s="106" t="str">
        <f t="shared" si="806"/>
        <v/>
      </c>
    </row>
    <row r="3927" spans="40:40" x14ac:dyDescent="0.25">
      <c r="AN3927" s="106" t="str">
        <f t="shared" si="806"/>
        <v/>
      </c>
    </row>
    <row r="3928" spans="40:40" x14ac:dyDescent="0.25">
      <c r="AN3928" s="106" t="str">
        <f t="shared" si="806"/>
        <v/>
      </c>
    </row>
    <row r="3929" spans="40:40" x14ac:dyDescent="0.25">
      <c r="AN3929" s="106" t="str">
        <f t="shared" si="806"/>
        <v/>
      </c>
    </row>
    <row r="3930" spans="40:40" x14ac:dyDescent="0.25">
      <c r="AN3930" s="106" t="str">
        <f t="shared" si="806"/>
        <v/>
      </c>
    </row>
    <row r="3931" spans="40:40" x14ac:dyDescent="0.25">
      <c r="AN3931" s="106" t="str">
        <f t="shared" si="806"/>
        <v/>
      </c>
    </row>
    <row r="3932" spans="40:40" x14ac:dyDescent="0.25">
      <c r="AN3932" s="106" t="str">
        <f t="shared" si="806"/>
        <v/>
      </c>
    </row>
    <row r="3933" spans="40:40" x14ac:dyDescent="0.25">
      <c r="AN3933" s="106" t="str">
        <f t="shared" si="806"/>
        <v/>
      </c>
    </row>
    <row r="3934" spans="40:40" x14ac:dyDescent="0.25">
      <c r="AN3934" s="106" t="str">
        <f t="shared" si="806"/>
        <v/>
      </c>
    </row>
    <row r="3935" spans="40:40" x14ac:dyDescent="0.25">
      <c r="AN3935" s="106" t="str">
        <f t="shared" si="806"/>
        <v/>
      </c>
    </row>
    <row r="3936" spans="40:40" x14ac:dyDescent="0.25">
      <c r="AN3936" s="106" t="str">
        <f t="shared" si="806"/>
        <v/>
      </c>
    </row>
    <row r="3937" spans="40:40" x14ac:dyDescent="0.25">
      <c r="AN3937" s="106" t="str">
        <f t="shared" si="806"/>
        <v/>
      </c>
    </row>
    <row r="3938" spans="40:40" x14ac:dyDescent="0.25">
      <c r="AN3938" s="106" t="str">
        <f t="shared" si="806"/>
        <v/>
      </c>
    </row>
    <row r="3939" spans="40:40" x14ac:dyDescent="0.25">
      <c r="AN3939" s="106" t="str">
        <f t="shared" si="806"/>
        <v/>
      </c>
    </row>
    <row r="3940" spans="40:40" x14ac:dyDescent="0.25">
      <c r="AN3940" s="106" t="str">
        <f t="shared" si="806"/>
        <v/>
      </c>
    </row>
    <row r="3941" spans="40:40" x14ac:dyDescent="0.25">
      <c r="AN3941" s="106" t="str">
        <f t="shared" si="806"/>
        <v/>
      </c>
    </row>
    <row r="3942" spans="40:40" x14ac:dyDescent="0.25">
      <c r="AN3942" s="106" t="str">
        <f t="shared" si="806"/>
        <v/>
      </c>
    </row>
    <row r="3943" spans="40:40" x14ac:dyDescent="0.25">
      <c r="AN3943" s="106" t="str">
        <f t="shared" si="806"/>
        <v/>
      </c>
    </row>
    <row r="3944" spans="40:40" x14ac:dyDescent="0.25">
      <c r="AN3944" s="106" t="str">
        <f t="shared" si="806"/>
        <v/>
      </c>
    </row>
    <row r="3945" spans="40:40" x14ac:dyDescent="0.25">
      <c r="AN3945" s="106" t="str">
        <f t="shared" si="806"/>
        <v/>
      </c>
    </row>
    <row r="3946" spans="40:40" x14ac:dyDescent="0.25">
      <c r="AN3946" s="106" t="str">
        <f t="shared" si="806"/>
        <v/>
      </c>
    </row>
    <row r="3947" spans="40:40" x14ac:dyDescent="0.25">
      <c r="AN3947" s="106" t="str">
        <f t="shared" si="806"/>
        <v/>
      </c>
    </row>
    <row r="3948" spans="40:40" x14ac:dyDescent="0.25">
      <c r="AN3948" s="106" t="str">
        <f t="shared" si="806"/>
        <v/>
      </c>
    </row>
    <row r="3949" spans="40:40" x14ac:dyDescent="0.25">
      <c r="AN3949" s="106" t="str">
        <f t="shared" si="806"/>
        <v/>
      </c>
    </row>
    <row r="3950" spans="40:40" x14ac:dyDescent="0.25">
      <c r="AN3950" s="106" t="str">
        <f t="shared" si="806"/>
        <v/>
      </c>
    </row>
    <row r="3951" spans="40:40" x14ac:dyDescent="0.25">
      <c r="AN3951" s="106" t="str">
        <f t="shared" si="806"/>
        <v/>
      </c>
    </row>
    <row r="3952" spans="40:40" x14ac:dyDescent="0.25">
      <c r="AN3952" s="106" t="str">
        <f t="shared" si="806"/>
        <v/>
      </c>
    </row>
    <row r="3953" spans="40:40" x14ac:dyDescent="0.25">
      <c r="AN3953" s="106" t="str">
        <f t="shared" si="806"/>
        <v/>
      </c>
    </row>
    <row r="3954" spans="40:40" x14ac:dyDescent="0.25">
      <c r="AN3954" s="106" t="str">
        <f t="shared" si="806"/>
        <v/>
      </c>
    </row>
    <row r="3955" spans="40:40" x14ac:dyDescent="0.25">
      <c r="AN3955" s="106" t="str">
        <f t="shared" si="806"/>
        <v/>
      </c>
    </row>
    <row r="3956" spans="40:40" x14ac:dyDescent="0.25">
      <c r="AN3956" s="106" t="str">
        <f t="shared" si="806"/>
        <v/>
      </c>
    </row>
    <row r="3957" spans="40:40" x14ac:dyDescent="0.25">
      <c r="AN3957" s="106" t="str">
        <f t="shared" si="806"/>
        <v/>
      </c>
    </row>
    <row r="3958" spans="40:40" x14ac:dyDescent="0.25">
      <c r="AN3958" s="106" t="str">
        <f t="shared" si="806"/>
        <v/>
      </c>
    </row>
    <row r="3959" spans="40:40" x14ac:dyDescent="0.25">
      <c r="AN3959" s="106" t="str">
        <f t="shared" si="806"/>
        <v/>
      </c>
    </row>
    <row r="3960" spans="40:40" x14ac:dyDescent="0.25">
      <c r="AN3960" s="106" t="str">
        <f t="shared" si="806"/>
        <v/>
      </c>
    </row>
    <row r="3961" spans="40:40" x14ac:dyDescent="0.25">
      <c r="AN3961" s="106" t="str">
        <f t="shared" si="806"/>
        <v/>
      </c>
    </row>
    <row r="3962" spans="40:40" x14ac:dyDescent="0.25">
      <c r="AN3962" s="106" t="str">
        <f t="shared" si="806"/>
        <v/>
      </c>
    </row>
    <row r="3963" spans="40:40" x14ac:dyDescent="0.25">
      <c r="AN3963" s="106" t="str">
        <f t="shared" si="806"/>
        <v/>
      </c>
    </row>
    <row r="3964" spans="40:40" x14ac:dyDescent="0.25">
      <c r="AN3964" s="106" t="str">
        <f t="shared" si="806"/>
        <v/>
      </c>
    </row>
    <row r="3965" spans="40:40" x14ac:dyDescent="0.25">
      <c r="AN3965" s="106" t="str">
        <f t="shared" si="806"/>
        <v/>
      </c>
    </row>
    <row r="3966" spans="40:40" x14ac:dyDescent="0.25">
      <c r="AN3966" s="106" t="str">
        <f t="shared" si="806"/>
        <v/>
      </c>
    </row>
    <row r="3967" spans="40:40" x14ac:dyDescent="0.25">
      <c r="AN3967" s="106" t="str">
        <f t="shared" si="806"/>
        <v/>
      </c>
    </row>
    <row r="3968" spans="40:40" x14ac:dyDescent="0.25">
      <c r="AN3968" s="106" t="str">
        <f t="shared" si="806"/>
        <v/>
      </c>
    </row>
    <row r="3969" spans="40:40" x14ac:dyDescent="0.25">
      <c r="AN3969" s="106" t="str">
        <f t="shared" si="806"/>
        <v/>
      </c>
    </row>
    <row r="3970" spans="40:40" x14ac:dyDescent="0.25">
      <c r="AN3970" s="106" t="str">
        <f t="shared" si="806"/>
        <v/>
      </c>
    </row>
    <row r="3971" spans="40:40" x14ac:dyDescent="0.25">
      <c r="AN3971" s="106" t="str">
        <f t="shared" si="806"/>
        <v/>
      </c>
    </row>
    <row r="3972" spans="40:40" x14ac:dyDescent="0.25">
      <c r="AN3972" s="106" t="str">
        <f t="shared" si="806"/>
        <v/>
      </c>
    </row>
    <row r="3973" spans="40:40" x14ac:dyDescent="0.25">
      <c r="AN3973" s="106" t="str">
        <f t="shared" si="806"/>
        <v/>
      </c>
    </row>
    <row r="3974" spans="40:40" x14ac:dyDescent="0.25">
      <c r="AN3974" s="106" t="str">
        <f t="shared" si="806"/>
        <v/>
      </c>
    </row>
    <row r="3975" spans="40:40" x14ac:dyDescent="0.25">
      <c r="AN3975" s="106" t="str">
        <f t="shared" si="806"/>
        <v/>
      </c>
    </row>
    <row r="3976" spans="40:40" x14ac:dyDescent="0.25">
      <c r="AN3976" s="106" t="str">
        <f t="shared" si="806"/>
        <v/>
      </c>
    </row>
    <row r="3977" spans="40:40" x14ac:dyDescent="0.25">
      <c r="AN3977" s="106" t="str">
        <f t="shared" si="806"/>
        <v/>
      </c>
    </row>
    <row r="3978" spans="40:40" x14ac:dyDescent="0.25">
      <c r="AN3978" s="106" t="str">
        <f t="shared" si="806"/>
        <v/>
      </c>
    </row>
    <row r="3979" spans="40:40" x14ac:dyDescent="0.25">
      <c r="AN3979" s="106" t="str">
        <f t="shared" si="806"/>
        <v/>
      </c>
    </row>
    <row r="3980" spans="40:40" x14ac:dyDescent="0.25">
      <c r="AN3980" s="106" t="str">
        <f t="shared" si="806"/>
        <v/>
      </c>
    </row>
    <row r="3981" spans="40:40" x14ac:dyDescent="0.25">
      <c r="AN3981" s="106" t="str">
        <f t="shared" si="806"/>
        <v/>
      </c>
    </row>
    <row r="3982" spans="40:40" x14ac:dyDescent="0.25">
      <c r="AN3982" s="106" t="str">
        <f t="shared" si="806"/>
        <v/>
      </c>
    </row>
    <row r="3983" spans="40:40" x14ac:dyDescent="0.25">
      <c r="AN3983" s="106" t="str">
        <f t="shared" si="806"/>
        <v/>
      </c>
    </row>
    <row r="3984" spans="40:40" x14ac:dyDescent="0.25">
      <c r="AN3984" s="106" t="str">
        <f t="shared" si="806"/>
        <v/>
      </c>
    </row>
    <row r="3985" spans="40:40" x14ac:dyDescent="0.25">
      <c r="AN3985" s="106" t="str">
        <f t="shared" si="806"/>
        <v/>
      </c>
    </row>
    <row r="3986" spans="40:40" x14ac:dyDescent="0.25">
      <c r="AN3986" s="106" t="str">
        <f t="shared" si="806"/>
        <v/>
      </c>
    </row>
    <row r="3987" spans="40:40" x14ac:dyDescent="0.25">
      <c r="AN3987" s="106" t="str">
        <f t="shared" ref="AN3987:AN4050" si="807">IF(AND(AT3987=0,AT3986&gt;0),DATE(B3987,C3987-1,1),"")</f>
        <v/>
      </c>
    </row>
    <row r="3988" spans="40:40" x14ac:dyDescent="0.25">
      <c r="AN3988" s="106" t="str">
        <f t="shared" si="807"/>
        <v/>
      </c>
    </row>
    <row r="3989" spans="40:40" x14ac:dyDescent="0.25">
      <c r="AN3989" s="106" t="str">
        <f t="shared" si="807"/>
        <v/>
      </c>
    </row>
    <row r="3990" spans="40:40" x14ac:dyDescent="0.25">
      <c r="AN3990" s="106" t="str">
        <f t="shared" si="807"/>
        <v/>
      </c>
    </row>
    <row r="3991" spans="40:40" x14ac:dyDescent="0.25">
      <c r="AN3991" s="106" t="str">
        <f t="shared" si="807"/>
        <v/>
      </c>
    </row>
    <row r="3992" spans="40:40" x14ac:dyDescent="0.25">
      <c r="AN3992" s="106" t="str">
        <f t="shared" si="807"/>
        <v/>
      </c>
    </row>
    <row r="3993" spans="40:40" x14ac:dyDescent="0.25">
      <c r="AN3993" s="106" t="str">
        <f t="shared" si="807"/>
        <v/>
      </c>
    </row>
    <row r="3994" spans="40:40" x14ac:dyDescent="0.25">
      <c r="AN3994" s="106" t="str">
        <f t="shared" si="807"/>
        <v/>
      </c>
    </row>
    <row r="3995" spans="40:40" x14ac:dyDescent="0.25">
      <c r="AN3995" s="106" t="str">
        <f t="shared" si="807"/>
        <v/>
      </c>
    </row>
    <row r="3996" spans="40:40" x14ac:dyDescent="0.25">
      <c r="AN3996" s="106" t="str">
        <f t="shared" si="807"/>
        <v/>
      </c>
    </row>
    <row r="3997" spans="40:40" x14ac:dyDescent="0.25">
      <c r="AN3997" s="106" t="str">
        <f t="shared" si="807"/>
        <v/>
      </c>
    </row>
    <row r="3998" spans="40:40" x14ac:dyDescent="0.25">
      <c r="AN3998" s="106" t="str">
        <f t="shared" si="807"/>
        <v/>
      </c>
    </row>
    <row r="3999" spans="40:40" x14ac:dyDescent="0.25">
      <c r="AN3999" s="106" t="str">
        <f t="shared" si="807"/>
        <v/>
      </c>
    </row>
    <row r="4000" spans="40:40" x14ac:dyDescent="0.25">
      <c r="AN4000" s="106" t="str">
        <f t="shared" si="807"/>
        <v/>
      </c>
    </row>
    <row r="4001" spans="40:40" x14ac:dyDescent="0.25">
      <c r="AN4001" s="106" t="str">
        <f t="shared" si="807"/>
        <v/>
      </c>
    </row>
    <row r="4002" spans="40:40" x14ac:dyDescent="0.25">
      <c r="AN4002" s="106" t="str">
        <f t="shared" si="807"/>
        <v/>
      </c>
    </row>
    <row r="4003" spans="40:40" x14ac:dyDescent="0.25">
      <c r="AN4003" s="106" t="str">
        <f t="shared" si="807"/>
        <v/>
      </c>
    </row>
    <row r="4004" spans="40:40" x14ac:dyDescent="0.25">
      <c r="AN4004" s="106" t="str">
        <f t="shared" si="807"/>
        <v/>
      </c>
    </row>
    <row r="4005" spans="40:40" x14ac:dyDescent="0.25">
      <c r="AN4005" s="106" t="str">
        <f t="shared" si="807"/>
        <v/>
      </c>
    </row>
    <row r="4006" spans="40:40" x14ac:dyDescent="0.25">
      <c r="AN4006" s="106" t="str">
        <f t="shared" si="807"/>
        <v/>
      </c>
    </row>
    <row r="4007" spans="40:40" x14ac:dyDescent="0.25">
      <c r="AN4007" s="106" t="str">
        <f t="shared" si="807"/>
        <v/>
      </c>
    </row>
    <row r="4008" spans="40:40" x14ac:dyDescent="0.25">
      <c r="AN4008" s="106" t="str">
        <f t="shared" si="807"/>
        <v/>
      </c>
    </row>
    <row r="4009" spans="40:40" x14ac:dyDescent="0.25">
      <c r="AN4009" s="106" t="str">
        <f t="shared" si="807"/>
        <v/>
      </c>
    </row>
    <row r="4010" spans="40:40" x14ac:dyDescent="0.25">
      <c r="AN4010" s="106" t="str">
        <f t="shared" si="807"/>
        <v/>
      </c>
    </row>
    <row r="4011" spans="40:40" x14ac:dyDescent="0.25">
      <c r="AN4011" s="106" t="str">
        <f t="shared" si="807"/>
        <v/>
      </c>
    </row>
    <row r="4012" spans="40:40" x14ac:dyDescent="0.25">
      <c r="AN4012" s="106" t="str">
        <f t="shared" si="807"/>
        <v/>
      </c>
    </row>
    <row r="4013" spans="40:40" x14ac:dyDescent="0.25">
      <c r="AN4013" s="106" t="str">
        <f t="shared" si="807"/>
        <v/>
      </c>
    </row>
    <row r="4014" spans="40:40" x14ac:dyDescent="0.25">
      <c r="AN4014" s="106" t="str">
        <f t="shared" si="807"/>
        <v/>
      </c>
    </row>
    <row r="4015" spans="40:40" x14ac:dyDescent="0.25">
      <c r="AN4015" s="106" t="str">
        <f t="shared" si="807"/>
        <v/>
      </c>
    </row>
    <row r="4016" spans="40:40" x14ac:dyDescent="0.25">
      <c r="AN4016" s="106" t="str">
        <f t="shared" si="807"/>
        <v/>
      </c>
    </row>
    <row r="4017" spans="40:40" x14ac:dyDescent="0.25">
      <c r="AN4017" s="106" t="str">
        <f t="shared" si="807"/>
        <v/>
      </c>
    </row>
    <row r="4018" spans="40:40" x14ac:dyDescent="0.25">
      <c r="AN4018" s="106" t="str">
        <f t="shared" si="807"/>
        <v/>
      </c>
    </row>
    <row r="4019" spans="40:40" x14ac:dyDescent="0.25">
      <c r="AN4019" s="106" t="str">
        <f t="shared" si="807"/>
        <v/>
      </c>
    </row>
    <row r="4020" spans="40:40" x14ac:dyDescent="0.25">
      <c r="AN4020" s="106" t="str">
        <f t="shared" si="807"/>
        <v/>
      </c>
    </row>
    <row r="4021" spans="40:40" x14ac:dyDescent="0.25">
      <c r="AN4021" s="106" t="str">
        <f t="shared" si="807"/>
        <v/>
      </c>
    </row>
    <row r="4022" spans="40:40" x14ac:dyDescent="0.25">
      <c r="AN4022" s="106" t="str">
        <f t="shared" si="807"/>
        <v/>
      </c>
    </row>
    <row r="4023" spans="40:40" x14ac:dyDescent="0.25">
      <c r="AN4023" s="106" t="str">
        <f t="shared" si="807"/>
        <v/>
      </c>
    </row>
    <row r="4024" spans="40:40" x14ac:dyDescent="0.25">
      <c r="AN4024" s="106" t="str">
        <f t="shared" si="807"/>
        <v/>
      </c>
    </row>
    <row r="4025" spans="40:40" x14ac:dyDescent="0.25">
      <c r="AN4025" s="106" t="str">
        <f t="shared" si="807"/>
        <v/>
      </c>
    </row>
    <row r="4026" spans="40:40" x14ac:dyDescent="0.25">
      <c r="AN4026" s="106" t="str">
        <f t="shared" si="807"/>
        <v/>
      </c>
    </row>
    <row r="4027" spans="40:40" x14ac:dyDescent="0.25">
      <c r="AN4027" s="106" t="str">
        <f t="shared" si="807"/>
        <v/>
      </c>
    </row>
    <row r="4028" spans="40:40" x14ac:dyDescent="0.25">
      <c r="AN4028" s="106" t="str">
        <f t="shared" si="807"/>
        <v/>
      </c>
    </row>
    <row r="4029" spans="40:40" x14ac:dyDescent="0.25">
      <c r="AN4029" s="106" t="str">
        <f t="shared" si="807"/>
        <v/>
      </c>
    </row>
    <row r="4030" spans="40:40" x14ac:dyDescent="0.25">
      <c r="AN4030" s="106" t="str">
        <f t="shared" si="807"/>
        <v/>
      </c>
    </row>
    <row r="4031" spans="40:40" x14ac:dyDescent="0.25">
      <c r="AN4031" s="106" t="str">
        <f t="shared" si="807"/>
        <v/>
      </c>
    </row>
    <row r="4032" spans="40:40" x14ac:dyDescent="0.25">
      <c r="AN4032" s="106" t="str">
        <f t="shared" si="807"/>
        <v/>
      </c>
    </row>
    <row r="4033" spans="40:40" x14ac:dyDescent="0.25">
      <c r="AN4033" s="106" t="str">
        <f t="shared" si="807"/>
        <v/>
      </c>
    </row>
    <row r="4034" spans="40:40" x14ac:dyDescent="0.25">
      <c r="AN4034" s="106" t="str">
        <f t="shared" si="807"/>
        <v/>
      </c>
    </row>
    <row r="4035" spans="40:40" x14ac:dyDescent="0.25">
      <c r="AN4035" s="106" t="str">
        <f t="shared" si="807"/>
        <v/>
      </c>
    </row>
    <row r="4036" spans="40:40" x14ac:dyDescent="0.25">
      <c r="AN4036" s="106" t="str">
        <f t="shared" si="807"/>
        <v/>
      </c>
    </row>
    <row r="4037" spans="40:40" x14ac:dyDescent="0.25">
      <c r="AN4037" s="106" t="str">
        <f t="shared" si="807"/>
        <v/>
      </c>
    </row>
    <row r="4038" spans="40:40" x14ac:dyDescent="0.25">
      <c r="AN4038" s="106" t="str">
        <f t="shared" si="807"/>
        <v/>
      </c>
    </row>
    <row r="4039" spans="40:40" x14ac:dyDescent="0.25">
      <c r="AN4039" s="106" t="str">
        <f t="shared" si="807"/>
        <v/>
      </c>
    </row>
    <row r="4040" spans="40:40" x14ac:dyDescent="0.25">
      <c r="AN4040" s="106" t="str">
        <f t="shared" si="807"/>
        <v/>
      </c>
    </row>
    <row r="4041" spans="40:40" x14ac:dyDescent="0.25">
      <c r="AN4041" s="106" t="str">
        <f t="shared" si="807"/>
        <v/>
      </c>
    </row>
    <row r="4042" spans="40:40" x14ac:dyDescent="0.25">
      <c r="AN4042" s="106" t="str">
        <f t="shared" si="807"/>
        <v/>
      </c>
    </row>
    <row r="4043" spans="40:40" x14ac:dyDescent="0.25">
      <c r="AN4043" s="106" t="str">
        <f t="shared" si="807"/>
        <v/>
      </c>
    </row>
    <row r="4044" spans="40:40" x14ac:dyDescent="0.25">
      <c r="AN4044" s="106" t="str">
        <f t="shared" si="807"/>
        <v/>
      </c>
    </row>
    <row r="4045" spans="40:40" x14ac:dyDescent="0.25">
      <c r="AN4045" s="106" t="str">
        <f t="shared" si="807"/>
        <v/>
      </c>
    </row>
    <row r="4046" spans="40:40" x14ac:dyDescent="0.25">
      <c r="AN4046" s="106" t="str">
        <f t="shared" si="807"/>
        <v/>
      </c>
    </row>
    <row r="4047" spans="40:40" x14ac:dyDescent="0.25">
      <c r="AN4047" s="106" t="str">
        <f t="shared" si="807"/>
        <v/>
      </c>
    </row>
    <row r="4048" spans="40:40" x14ac:dyDescent="0.25">
      <c r="AN4048" s="106" t="str">
        <f t="shared" si="807"/>
        <v/>
      </c>
    </row>
    <row r="4049" spans="40:40" x14ac:dyDescent="0.25">
      <c r="AN4049" s="106" t="str">
        <f t="shared" si="807"/>
        <v/>
      </c>
    </row>
    <row r="4050" spans="40:40" x14ac:dyDescent="0.25">
      <c r="AN4050" s="106" t="str">
        <f t="shared" si="807"/>
        <v/>
      </c>
    </row>
    <row r="4051" spans="40:40" x14ac:dyDescent="0.25">
      <c r="AN4051" s="106" t="str">
        <f t="shared" ref="AN4051:AN4114" si="808">IF(AND(AT4051=0,AT4050&gt;0),DATE(B4051,C4051-1,1),"")</f>
        <v/>
      </c>
    </row>
    <row r="4052" spans="40:40" x14ac:dyDescent="0.25">
      <c r="AN4052" s="106" t="str">
        <f t="shared" si="808"/>
        <v/>
      </c>
    </row>
    <row r="4053" spans="40:40" x14ac:dyDescent="0.25">
      <c r="AN4053" s="106" t="str">
        <f t="shared" si="808"/>
        <v/>
      </c>
    </row>
    <row r="4054" spans="40:40" x14ac:dyDescent="0.25">
      <c r="AN4054" s="106" t="str">
        <f t="shared" si="808"/>
        <v/>
      </c>
    </row>
    <row r="4055" spans="40:40" x14ac:dyDescent="0.25">
      <c r="AN4055" s="106" t="str">
        <f t="shared" si="808"/>
        <v/>
      </c>
    </row>
    <row r="4056" spans="40:40" x14ac:dyDescent="0.25">
      <c r="AN4056" s="106" t="str">
        <f t="shared" si="808"/>
        <v/>
      </c>
    </row>
    <row r="4057" spans="40:40" x14ac:dyDescent="0.25">
      <c r="AN4057" s="106" t="str">
        <f t="shared" si="808"/>
        <v/>
      </c>
    </row>
    <row r="4058" spans="40:40" x14ac:dyDescent="0.25">
      <c r="AN4058" s="106" t="str">
        <f t="shared" si="808"/>
        <v/>
      </c>
    </row>
    <row r="4059" spans="40:40" x14ac:dyDescent="0.25">
      <c r="AN4059" s="106" t="str">
        <f t="shared" si="808"/>
        <v/>
      </c>
    </row>
    <row r="4060" spans="40:40" x14ac:dyDescent="0.25">
      <c r="AN4060" s="106" t="str">
        <f t="shared" si="808"/>
        <v/>
      </c>
    </row>
    <row r="4061" spans="40:40" x14ac:dyDescent="0.25">
      <c r="AN4061" s="106" t="str">
        <f t="shared" si="808"/>
        <v/>
      </c>
    </row>
    <row r="4062" spans="40:40" x14ac:dyDescent="0.25">
      <c r="AN4062" s="106" t="str">
        <f t="shared" si="808"/>
        <v/>
      </c>
    </row>
    <row r="4063" spans="40:40" x14ac:dyDescent="0.25">
      <c r="AN4063" s="106" t="str">
        <f t="shared" si="808"/>
        <v/>
      </c>
    </row>
    <row r="4064" spans="40:40" x14ac:dyDescent="0.25">
      <c r="AN4064" s="106" t="str">
        <f t="shared" si="808"/>
        <v/>
      </c>
    </row>
    <row r="4065" spans="40:40" x14ac:dyDescent="0.25">
      <c r="AN4065" s="106" t="str">
        <f t="shared" si="808"/>
        <v/>
      </c>
    </row>
    <row r="4066" spans="40:40" x14ac:dyDescent="0.25">
      <c r="AN4066" s="106" t="str">
        <f t="shared" si="808"/>
        <v/>
      </c>
    </row>
    <row r="4067" spans="40:40" x14ac:dyDescent="0.25">
      <c r="AN4067" s="106" t="str">
        <f t="shared" si="808"/>
        <v/>
      </c>
    </row>
    <row r="4068" spans="40:40" x14ac:dyDescent="0.25">
      <c r="AN4068" s="106" t="str">
        <f t="shared" si="808"/>
        <v/>
      </c>
    </row>
    <row r="4069" spans="40:40" x14ac:dyDescent="0.25">
      <c r="AN4069" s="106" t="str">
        <f t="shared" si="808"/>
        <v/>
      </c>
    </row>
    <row r="4070" spans="40:40" x14ac:dyDescent="0.25">
      <c r="AN4070" s="106" t="str">
        <f t="shared" si="808"/>
        <v/>
      </c>
    </row>
    <row r="4071" spans="40:40" x14ac:dyDescent="0.25">
      <c r="AN4071" s="106" t="str">
        <f t="shared" si="808"/>
        <v/>
      </c>
    </row>
    <row r="4072" spans="40:40" x14ac:dyDescent="0.25">
      <c r="AN4072" s="106" t="str">
        <f t="shared" si="808"/>
        <v/>
      </c>
    </row>
    <row r="4073" spans="40:40" x14ac:dyDescent="0.25">
      <c r="AN4073" s="106" t="str">
        <f t="shared" si="808"/>
        <v/>
      </c>
    </row>
    <row r="4074" spans="40:40" x14ac:dyDescent="0.25">
      <c r="AN4074" s="106" t="str">
        <f t="shared" si="808"/>
        <v/>
      </c>
    </row>
    <row r="4075" spans="40:40" x14ac:dyDescent="0.25">
      <c r="AN4075" s="106" t="str">
        <f t="shared" si="808"/>
        <v/>
      </c>
    </row>
    <row r="4076" spans="40:40" x14ac:dyDescent="0.25">
      <c r="AN4076" s="106" t="str">
        <f t="shared" si="808"/>
        <v/>
      </c>
    </row>
    <row r="4077" spans="40:40" x14ac:dyDescent="0.25">
      <c r="AN4077" s="106" t="str">
        <f t="shared" si="808"/>
        <v/>
      </c>
    </row>
    <row r="4078" spans="40:40" x14ac:dyDescent="0.25">
      <c r="AN4078" s="106" t="str">
        <f t="shared" si="808"/>
        <v/>
      </c>
    </row>
    <row r="4079" spans="40:40" x14ac:dyDescent="0.25">
      <c r="AN4079" s="106" t="str">
        <f t="shared" si="808"/>
        <v/>
      </c>
    </row>
    <row r="4080" spans="40:40" x14ac:dyDescent="0.25">
      <c r="AN4080" s="106" t="str">
        <f t="shared" si="808"/>
        <v/>
      </c>
    </row>
    <row r="4081" spans="40:40" x14ac:dyDescent="0.25">
      <c r="AN4081" s="106" t="str">
        <f t="shared" si="808"/>
        <v/>
      </c>
    </row>
    <row r="4082" spans="40:40" x14ac:dyDescent="0.25">
      <c r="AN4082" s="106" t="str">
        <f t="shared" si="808"/>
        <v/>
      </c>
    </row>
    <row r="4083" spans="40:40" x14ac:dyDescent="0.25">
      <c r="AN4083" s="106" t="str">
        <f t="shared" si="808"/>
        <v/>
      </c>
    </row>
    <row r="4084" spans="40:40" x14ac:dyDescent="0.25">
      <c r="AN4084" s="106" t="str">
        <f t="shared" si="808"/>
        <v/>
      </c>
    </row>
    <row r="4085" spans="40:40" x14ac:dyDescent="0.25">
      <c r="AN4085" s="106" t="str">
        <f t="shared" si="808"/>
        <v/>
      </c>
    </row>
    <row r="4086" spans="40:40" x14ac:dyDescent="0.25">
      <c r="AN4086" s="106" t="str">
        <f t="shared" si="808"/>
        <v/>
      </c>
    </row>
    <row r="4087" spans="40:40" x14ac:dyDescent="0.25">
      <c r="AN4087" s="106" t="str">
        <f t="shared" si="808"/>
        <v/>
      </c>
    </row>
    <row r="4088" spans="40:40" x14ac:dyDescent="0.25">
      <c r="AN4088" s="106" t="str">
        <f t="shared" si="808"/>
        <v/>
      </c>
    </row>
    <row r="4089" spans="40:40" x14ac:dyDescent="0.25">
      <c r="AN4089" s="106" t="str">
        <f t="shared" si="808"/>
        <v/>
      </c>
    </row>
    <row r="4090" spans="40:40" x14ac:dyDescent="0.25">
      <c r="AN4090" s="106" t="str">
        <f t="shared" si="808"/>
        <v/>
      </c>
    </row>
    <row r="4091" spans="40:40" x14ac:dyDescent="0.25">
      <c r="AN4091" s="106" t="str">
        <f t="shared" si="808"/>
        <v/>
      </c>
    </row>
    <row r="4092" spans="40:40" x14ac:dyDescent="0.25">
      <c r="AN4092" s="106" t="str">
        <f t="shared" si="808"/>
        <v/>
      </c>
    </row>
    <row r="4093" spans="40:40" x14ac:dyDescent="0.25">
      <c r="AN4093" s="106" t="str">
        <f t="shared" si="808"/>
        <v/>
      </c>
    </row>
    <row r="4094" spans="40:40" x14ac:dyDescent="0.25">
      <c r="AN4094" s="106" t="str">
        <f t="shared" si="808"/>
        <v/>
      </c>
    </row>
    <row r="4095" spans="40:40" x14ac:dyDescent="0.25">
      <c r="AN4095" s="106" t="str">
        <f t="shared" si="808"/>
        <v/>
      </c>
    </row>
    <row r="4096" spans="40:40" x14ac:dyDescent="0.25">
      <c r="AN4096" s="106" t="str">
        <f t="shared" si="808"/>
        <v/>
      </c>
    </row>
    <row r="4097" spans="40:40" x14ac:dyDescent="0.25">
      <c r="AN4097" s="106" t="str">
        <f t="shared" si="808"/>
        <v/>
      </c>
    </row>
    <row r="4098" spans="40:40" x14ac:dyDescent="0.25">
      <c r="AN4098" s="106" t="str">
        <f t="shared" si="808"/>
        <v/>
      </c>
    </row>
    <row r="4099" spans="40:40" x14ac:dyDescent="0.25">
      <c r="AN4099" s="106" t="str">
        <f t="shared" si="808"/>
        <v/>
      </c>
    </row>
    <row r="4100" spans="40:40" x14ac:dyDescent="0.25">
      <c r="AN4100" s="106" t="str">
        <f t="shared" si="808"/>
        <v/>
      </c>
    </row>
    <row r="4101" spans="40:40" x14ac:dyDescent="0.25">
      <c r="AN4101" s="106" t="str">
        <f t="shared" si="808"/>
        <v/>
      </c>
    </row>
    <row r="4102" spans="40:40" x14ac:dyDescent="0.25">
      <c r="AN4102" s="106" t="str">
        <f t="shared" si="808"/>
        <v/>
      </c>
    </row>
    <row r="4103" spans="40:40" x14ac:dyDescent="0.25">
      <c r="AN4103" s="106" t="str">
        <f t="shared" si="808"/>
        <v/>
      </c>
    </row>
    <row r="4104" spans="40:40" x14ac:dyDescent="0.25">
      <c r="AN4104" s="106" t="str">
        <f t="shared" si="808"/>
        <v/>
      </c>
    </row>
    <row r="4105" spans="40:40" x14ac:dyDescent="0.25">
      <c r="AN4105" s="106" t="str">
        <f t="shared" si="808"/>
        <v/>
      </c>
    </row>
    <row r="4106" spans="40:40" x14ac:dyDescent="0.25">
      <c r="AN4106" s="106" t="str">
        <f t="shared" si="808"/>
        <v/>
      </c>
    </row>
    <row r="4107" spans="40:40" x14ac:dyDescent="0.25">
      <c r="AN4107" s="106" t="str">
        <f t="shared" si="808"/>
        <v/>
      </c>
    </row>
    <row r="4108" spans="40:40" x14ac:dyDescent="0.25">
      <c r="AN4108" s="106" t="str">
        <f t="shared" si="808"/>
        <v/>
      </c>
    </row>
    <row r="4109" spans="40:40" x14ac:dyDescent="0.25">
      <c r="AN4109" s="106" t="str">
        <f t="shared" si="808"/>
        <v/>
      </c>
    </row>
    <row r="4110" spans="40:40" x14ac:dyDescent="0.25">
      <c r="AN4110" s="106" t="str">
        <f t="shared" si="808"/>
        <v/>
      </c>
    </row>
    <row r="4111" spans="40:40" x14ac:dyDescent="0.25">
      <c r="AN4111" s="106" t="str">
        <f t="shared" si="808"/>
        <v/>
      </c>
    </row>
    <row r="4112" spans="40:40" x14ac:dyDescent="0.25">
      <c r="AN4112" s="106" t="str">
        <f t="shared" si="808"/>
        <v/>
      </c>
    </row>
    <row r="4113" spans="40:40" x14ac:dyDescent="0.25">
      <c r="AN4113" s="106" t="str">
        <f t="shared" si="808"/>
        <v/>
      </c>
    </row>
    <row r="4114" spans="40:40" x14ac:dyDescent="0.25">
      <c r="AN4114" s="106" t="str">
        <f t="shared" si="808"/>
        <v/>
      </c>
    </row>
    <row r="4115" spans="40:40" x14ac:dyDescent="0.25">
      <c r="AN4115" s="106" t="str">
        <f t="shared" ref="AN4115:AN4178" si="809">IF(AND(AT4115=0,AT4114&gt;0),DATE(B4115,C4115-1,1),"")</f>
        <v/>
      </c>
    </row>
    <row r="4116" spans="40:40" x14ac:dyDescent="0.25">
      <c r="AN4116" s="106" t="str">
        <f t="shared" si="809"/>
        <v/>
      </c>
    </row>
    <row r="4117" spans="40:40" x14ac:dyDescent="0.25">
      <c r="AN4117" s="106" t="str">
        <f t="shared" si="809"/>
        <v/>
      </c>
    </row>
    <row r="4118" spans="40:40" x14ac:dyDescent="0.25">
      <c r="AN4118" s="106" t="str">
        <f t="shared" si="809"/>
        <v/>
      </c>
    </row>
    <row r="4119" spans="40:40" x14ac:dyDescent="0.25">
      <c r="AN4119" s="106" t="str">
        <f t="shared" si="809"/>
        <v/>
      </c>
    </row>
    <row r="4120" spans="40:40" x14ac:dyDescent="0.25">
      <c r="AN4120" s="106" t="str">
        <f t="shared" si="809"/>
        <v/>
      </c>
    </row>
    <row r="4121" spans="40:40" x14ac:dyDescent="0.25">
      <c r="AN4121" s="106" t="str">
        <f t="shared" si="809"/>
        <v/>
      </c>
    </row>
    <row r="4122" spans="40:40" x14ac:dyDescent="0.25">
      <c r="AN4122" s="106" t="str">
        <f t="shared" si="809"/>
        <v/>
      </c>
    </row>
    <row r="4123" spans="40:40" x14ac:dyDescent="0.25">
      <c r="AN4123" s="106" t="str">
        <f t="shared" si="809"/>
        <v/>
      </c>
    </row>
    <row r="4124" spans="40:40" x14ac:dyDescent="0.25">
      <c r="AN4124" s="106" t="str">
        <f t="shared" si="809"/>
        <v/>
      </c>
    </row>
    <row r="4125" spans="40:40" x14ac:dyDescent="0.25">
      <c r="AN4125" s="106" t="str">
        <f t="shared" si="809"/>
        <v/>
      </c>
    </row>
    <row r="4126" spans="40:40" x14ac:dyDescent="0.25">
      <c r="AN4126" s="106" t="str">
        <f t="shared" si="809"/>
        <v/>
      </c>
    </row>
    <row r="4127" spans="40:40" x14ac:dyDescent="0.25">
      <c r="AN4127" s="106" t="str">
        <f t="shared" si="809"/>
        <v/>
      </c>
    </row>
    <row r="4128" spans="40:40" x14ac:dyDescent="0.25">
      <c r="AN4128" s="106" t="str">
        <f t="shared" si="809"/>
        <v/>
      </c>
    </row>
    <row r="4129" spans="40:40" x14ac:dyDescent="0.25">
      <c r="AN4129" s="106" t="str">
        <f t="shared" si="809"/>
        <v/>
      </c>
    </row>
    <row r="4130" spans="40:40" x14ac:dyDescent="0.25">
      <c r="AN4130" s="106" t="str">
        <f t="shared" si="809"/>
        <v/>
      </c>
    </row>
    <row r="4131" spans="40:40" x14ac:dyDescent="0.25">
      <c r="AN4131" s="106" t="str">
        <f t="shared" si="809"/>
        <v/>
      </c>
    </row>
    <row r="4132" spans="40:40" x14ac:dyDescent="0.25">
      <c r="AN4132" s="106" t="str">
        <f t="shared" si="809"/>
        <v/>
      </c>
    </row>
    <row r="4133" spans="40:40" x14ac:dyDescent="0.25">
      <c r="AN4133" s="106" t="str">
        <f t="shared" si="809"/>
        <v/>
      </c>
    </row>
    <row r="4134" spans="40:40" x14ac:dyDescent="0.25">
      <c r="AN4134" s="106" t="str">
        <f t="shared" si="809"/>
        <v/>
      </c>
    </row>
    <row r="4135" spans="40:40" x14ac:dyDescent="0.25">
      <c r="AN4135" s="106" t="str">
        <f t="shared" si="809"/>
        <v/>
      </c>
    </row>
    <row r="4136" spans="40:40" x14ac:dyDescent="0.25">
      <c r="AN4136" s="106" t="str">
        <f t="shared" si="809"/>
        <v/>
      </c>
    </row>
    <row r="4137" spans="40:40" x14ac:dyDescent="0.25">
      <c r="AN4137" s="106" t="str">
        <f t="shared" si="809"/>
        <v/>
      </c>
    </row>
    <row r="4138" spans="40:40" x14ac:dyDescent="0.25">
      <c r="AN4138" s="106" t="str">
        <f t="shared" si="809"/>
        <v/>
      </c>
    </row>
    <row r="4139" spans="40:40" x14ac:dyDescent="0.25">
      <c r="AN4139" s="106" t="str">
        <f t="shared" si="809"/>
        <v/>
      </c>
    </row>
    <row r="4140" spans="40:40" x14ac:dyDescent="0.25">
      <c r="AN4140" s="106" t="str">
        <f t="shared" si="809"/>
        <v/>
      </c>
    </row>
    <row r="4141" spans="40:40" x14ac:dyDescent="0.25">
      <c r="AN4141" s="106" t="str">
        <f t="shared" si="809"/>
        <v/>
      </c>
    </row>
    <row r="4142" spans="40:40" x14ac:dyDescent="0.25">
      <c r="AN4142" s="106" t="str">
        <f t="shared" si="809"/>
        <v/>
      </c>
    </row>
    <row r="4143" spans="40:40" x14ac:dyDescent="0.25">
      <c r="AN4143" s="106" t="str">
        <f t="shared" si="809"/>
        <v/>
      </c>
    </row>
    <row r="4144" spans="40:40" x14ac:dyDescent="0.25">
      <c r="AN4144" s="106" t="str">
        <f t="shared" si="809"/>
        <v/>
      </c>
    </row>
    <row r="4145" spans="40:40" x14ac:dyDescent="0.25">
      <c r="AN4145" s="106" t="str">
        <f t="shared" si="809"/>
        <v/>
      </c>
    </row>
    <row r="4146" spans="40:40" x14ac:dyDescent="0.25">
      <c r="AN4146" s="106" t="str">
        <f t="shared" si="809"/>
        <v/>
      </c>
    </row>
    <row r="4147" spans="40:40" x14ac:dyDescent="0.25">
      <c r="AN4147" s="106" t="str">
        <f t="shared" si="809"/>
        <v/>
      </c>
    </row>
    <row r="4148" spans="40:40" x14ac:dyDescent="0.25">
      <c r="AN4148" s="106" t="str">
        <f t="shared" si="809"/>
        <v/>
      </c>
    </row>
    <row r="4149" spans="40:40" x14ac:dyDescent="0.25">
      <c r="AN4149" s="106" t="str">
        <f t="shared" si="809"/>
        <v/>
      </c>
    </row>
    <row r="4150" spans="40:40" x14ac:dyDescent="0.25">
      <c r="AN4150" s="106" t="str">
        <f t="shared" si="809"/>
        <v/>
      </c>
    </row>
    <row r="4151" spans="40:40" x14ac:dyDescent="0.25">
      <c r="AN4151" s="106" t="str">
        <f t="shared" si="809"/>
        <v/>
      </c>
    </row>
    <row r="4152" spans="40:40" x14ac:dyDescent="0.25">
      <c r="AN4152" s="106" t="str">
        <f t="shared" si="809"/>
        <v/>
      </c>
    </row>
    <row r="4153" spans="40:40" x14ac:dyDescent="0.25">
      <c r="AN4153" s="106" t="str">
        <f t="shared" si="809"/>
        <v/>
      </c>
    </row>
    <row r="4154" spans="40:40" x14ac:dyDescent="0.25">
      <c r="AN4154" s="106" t="str">
        <f t="shared" si="809"/>
        <v/>
      </c>
    </row>
    <row r="4155" spans="40:40" x14ac:dyDescent="0.25">
      <c r="AN4155" s="106" t="str">
        <f t="shared" si="809"/>
        <v/>
      </c>
    </row>
    <row r="4156" spans="40:40" x14ac:dyDescent="0.25">
      <c r="AN4156" s="106" t="str">
        <f t="shared" si="809"/>
        <v/>
      </c>
    </row>
    <row r="4157" spans="40:40" x14ac:dyDescent="0.25">
      <c r="AN4157" s="106" t="str">
        <f t="shared" si="809"/>
        <v/>
      </c>
    </row>
    <row r="4158" spans="40:40" x14ac:dyDescent="0.25">
      <c r="AN4158" s="106" t="str">
        <f t="shared" si="809"/>
        <v/>
      </c>
    </row>
    <row r="4159" spans="40:40" x14ac:dyDescent="0.25">
      <c r="AN4159" s="106" t="str">
        <f t="shared" si="809"/>
        <v/>
      </c>
    </row>
    <row r="4160" spans="40:40" x14ac:dyDescent="0.25">
      <c r="AN4160" s="106" t="str">
        <f t="shared" si="809"/>
        <v/>
      </c>
    </row>
    <row r="4161" spans="40:40" x14ac:dyDescent="0.25">
      <c r="AN4161" s="106" t="str">
        <f t="shared" si="809"/>
        <v/>
      </c>
    </row>
    <row r="4162" spans="40:40" x14ac:dyDescent="0.25">
      <c r="AN4162" s="106" t="str">
        <f t="shared" si="809"/>
        <v/>
      </c>
    </row>
    <row r="4163" spans="40:40" x14ac:dyDescent="0.25">
      <c r="AN4163" s="106" t="str">
        <f t="shared" si="809"/>
        <v/>
      </c>
    </row>
    <row r="4164" spans="40:40" x14ac:dyDescent="0.25">
      <c r="AN4164" s="106" t="str">
        <f t="shared" si="809"/>
        <v/>
      </c>
    </row>
    <row r="4165" spans="40:40" x14ac:dyDescent="0.25">
      <c r="AN4165" s="106" t="str">
        <f t="shared" si="809"/>
        <v/>
      </c>
    </row>
    <row r="4166" spans="40:40" x14ac:dyDescent="0.25">
      <c r="AN4166" s="106" t="str">
        <f t="shared" si="809"/>
        <v/>
      </c>
    </row>
    <row r="4167" spans="40:40" x14ac:dyDescent="0.25">
      <c r="AN4167" s="106" t="str">
        <f t="shared" si="809"/>
        <v/>
      </c>
    </row>
    <row r="4168" spans="40:40" x14ac:dyDescent="0.25">
      <c r="AN4168" s="106" t="str">
        <f t="shared" si="809"/>
        <v/>
      </c>
    </row>
    <row r="4169" spans="40:40" x14ac:dyDescent="0.25">
      <c r="AN4169" s="106" t="str">
        <f t="shared" si="809"/>
        <v/>
      </c>
    </row>
    <row r="4170" spans="40:40" x14ac:dyDescent="0.25">
      <c r="AN4170" s="106" t="str">
        <f t="shared" si="809"/>
        <v/>
      </c>
    </row>
    <row r="4171" spans="40:40" x14ac:dyDescent="0.25">
      <c r="AN4171" s="106" t="str">
        <f t="shared" si="809"/>
        <v/>
      </c>
    </row>
    <row r="4172" spans="40:40" x14ac:dyDescent="0.25">
      <c r="AN4172" s="106" t="str">
        <f t="shared" si="809"/>
        <v/>
      </c>
    </row>
    <row r="4173" spans="40:40" x14ac:dyDescent="0.25">
      <c r="AN4173" s="106" t="str">
        <f t="shared" si="809"/>
        <v/>
      </c>
    </row>
    <row r="4174" spans="40:40" x14ac:dyDescent="0.25">
      <c r="AN4174" s="106" t="str">
        <f t="shared" si="809"/>
        <v/>
      </c>
    </row>
    <row r="4175" spans="40:40" x14ac:dyDescent="0.25">
      <c r="AN4175" s="106" t="str">
        <f t="shared" si="809"/>
        <v/>
      </c>
    </row>
    <row r="4176" spans="40:40" x14ac:dyDescent="0.25">
      <c r="AN4176" s="106" t="str">
        <f t="shared" si="809"/>
        <v/>
      </c>
    </row>
    <row r="4177" spans="40:40" x14ac:dyDescent="0.25">
      <c r="AN4177" s="106" t="str">
        <f t="shared" si="809"/>
        <v/>
      </c>
    </row>
    <row r="4178" spans="40:40" x14ac:dyDescent="0.25">
      <c r="AN4178" s="106" t="str">
        <f t="shared" si="809"/>
        <v/>
      </c>
    </row>
    <row r="4179" spans="40:40" x14ac:dyDescent="0.25">
      <c r="AN4179" s="106" t="str">
        <f t="shared" ref="AN4179:AN4242" si="810">IF(AND(AT4179=0,AT4178&gt;0),DATE(B4179,C4179-1,1),"")</f>
        <v/>
      </c>
    </row>
    <row r="4180" spans="40:40" x14ac:dyDescent="0.25">
      <c r="AN4180" s="106" t="str">
        <f t="shared" si="810"/>
        <v/>
      </c>
    </row>
    <row r="4181" spans="40:40" x14ac:dyDescent="0.25">
      <c r="AN4181" s="106" t="str">
        <f t="shared" si="810"/>
        <v/>
      </c>
    </row>
    <row r="4182" spans="40:40" x14ac:dyDescent="0.25">
      <c r="AN4182" s="106" t="str">
        <f t="shared" si="810"/>
        <v/>
      </c>
    </row>
    <row r="4183" spans="40:40" x14ac:dyDescent="0.25">
      <c r="AN4183" s="106" t="str">
        <f t="shared" si="810"/>
        <v/>
      </c>
    </row>
    <row r="4184" spans="40:40" x14ac:dyDescent="0.25">
      <c r="AN4184" s="106" t="str">
        <f t="shared" si="810"/>
        <v/>
      </c>
    </row>
    <row r="4185" spans="40:40" x14ac:dyDescent="0.25">
      <c r="AN4185" s="106" t="str">
        <f t="shared" si="810"/>
        <v/>
      </c>
    </row>
    <row r="4186" spans="40:40" x14ac:dyDescent="0.25">
      <c r="AN4186" s="106" t="str">
        <f t="shared" si="810"/>
        <v/>
      </c>
    </row>
    <row r="4187" spans="40:40" x14ac:dyDescent="0.25">
      <c r="AN4187" s="106" t="str">
        <f t="shared" si="810"/>
        <v/>
      </c>
    </row>
    <row r="4188" spans="40:40" x14ac:dyDescent="0.25">
      <c r="AN4188" s="106" t="str">
        <f t="shared" si="810"/>
        <v/>
      </c>
    </row>
    <row r="4189" spans="40:40" x14ac:dyDescent="0.25">
      <c r="AN4189" s="106" t="str">
        <f t="shared" si="810"/>
        <v/>
      </c>
    </row>
    <row r="4190" spans="40:40" x14ac:dyDescent="0.25">
      <c r="AN4190" s="106" t="str">
        <f t="shared" si="810"/>
        <v/>
      </c>
    </row>
    <row r="4191" spans="40:40" x14ac:dyDescent="0.25">
      <c r="AN4191" s="106" t="str">
        <f t="shared" si="810"/>
        <v/>
      </c>
    </row>
    <row r="4192" spans="40:40" x14ac:dyDescent="0.25">
      <c r="AN4192" s="106" t="str">
        <f t="shared" si="810"/>
        <v/>
      </c>
    </row>
    <row r="4193" spans="40:40" x14ac:dyDescent="0.25">
      <c r="AN4193" s="106" t="str">
        <f t="shared" si="810"/>
        <v/>
      </c>
    </row>
    <row r="4194" spans="40:40" x14ac:dyDescent="0.25">
      <c r="AN4194" s="106" t="str">
        <f t="shared" si="810"/>
        <v/>
      </c>
    </row>
    <row r="4195" spans="40:40" x14ac:dyDescent="0.25">
      <c r="AN4195" s="106" t="str">
        <f t="shared" si="810"/>
        <v/>
      </c>
    </row>
    <row r="4196" spans="40:40" x14ac:dyDescent="0.25">
      <c r="AN4196" s="106" t="str">
        <f t="shared" si="810"/>
        <v/>
      </c>
    </row>
    <row r="4197" spans="40:40" x14ac:dyDescent="0.25">
      <c r="AN4197" s="106" t="str">
        <f t="shared" si="810"/>
        <v/>
      </c>
    </row>
    <row r="4198" spans="40:40" x14ac:dyDescent="0.25">
      <c r="AN4198" s="106" t="str">
        <f t="shared" si="810"/>
        <v/>
      </c>
    </row>
    <row r="4199" spans="40:40" x14ac:dyDescent="0.25">
      <c r="AN4199" s="106" t="str">
        <f t="shared" si="810"/>
        <v/>
      </c>
    </row>
    <row r="4200" spans="40:40" x14ac:dyDescent="0.25">
      <c r="AN4200" s="106" t="str">
        <f t="shared" si="810"/>
        <v/>
      </c>
    </row>
    <row r="4201" spans="40:40" x14ac:dyDescent="0.25">
      <c r="AN4201" s="106" t="str">
        <f t="shared" si="810"/>
        <v/>
      </c>
    </row>
    <row r="4202" spans="40:40" x14ac:dyDescent="0.25">
      <c r="AN4202" s="106" t="str">
        <f t="shared" si="810"/>
        <v/>
      </c>
    </row>
    <row r="4203" spans="40:40" x14ac:dyDescent="0.25">
      <c r="AN4203" s="106" t="str">
        <f t="shared" si="810"/>
        <v/>
      </c>
    </row>
    <row r="4204" spans="40:40" x14ac:dyDescent="0.25">
      <c r="AN4204" s="106" t="str">
        <f t="shared" si="810"/>
        <v/>
      </c>
    </row>
    <row r="4205" spans="40:40" x14ac:dyDescent="0.25">
      <c r="AN4205" s="106" t="str">
        <f t="shared" si="810"/>
        <v/>
      </c>
    </row>
    <row r="4206" spans="40:40" x14ac:dyDescent="0.25">
      <c r="AN4206" s="106" t="str">
        <f t="shared" si="810"/>
        <v/>
      </c>
    </row>
    <row r="4207" spans="40:40" x14ac:dyDescent="0.25">
      <c r="AN4207" s="106" t="str">
        <f t="shared" si="810"/>
        <v/>
      </c>
    </row>
    <row r="4208" spans="40:40" x14ac:dyDescent="0.25">
      <c r="AN4208" s="106" t="str">
        <f t="shared" si="810"/>
        <v/>
      </c>
    </row>
    <row r="4209" spans="40:40" x14ac:dyDescent="0.25">
      <c r="AN4209" s="106" t="str">
        <f t="shared" si="810"/>
        <v/>
      </c>
    </row>
    <row r="4210" spans="40:40" x14ac:dyDescent="0.25">
      <c r="AN4210" s="106" t="str">
        <f t="shared" si="810"/>
        <v/>
      </c>
    </row>
    <row r="4211" spans="40:40" x14ac:dyDescent="0.25">
      <c r="AN4211" s="106" t="str">
        <f t="shared" si="810"/>
        <v/>
      </c>
    </row>
    <row r="4212" spans="40:40" x14ac:dyDescent="0.25">
      <c r="AN4212" s="106" t="str">
        <f t="shared" si="810"/>
        <v/>
      </c>
    </row>
    <row r="4213" spans="40:40" x14ac:dyDescent="0.25">
      <c r="AN4213" s="106" t="str">
        <f t="shared" si="810"/>
        <v/>
      </c>
    </row>
    <row r="4214" spans="40:40" x14ac:dyDescent="0.25">
      <c r="AN4214" s="106" t="str">
        <f t="shared" si="810"/>
        <v/>
      </c>
    </row>
    <row r="4215" spans="40:40" x14ac:dyDescent="0.25">
      <c r="AN4215" s="106" t="str">
        <f t="shared" si="810"/>
        <v/>
      </c>
    </row>
    <row r="4216" spans="40:40" x14ac:dyDescent="0.25">
      <c r="AN4216" s="106" t="str">
        <f t="shared" si="810"/>
        <v/>
      </c>
    </row>
    <row r="4217" spans="40:40" x14ac:dyDescent="0.25">
      <c r="AN4217" s="106" t="str">
        <f t="shared" si="810"/>
        <v/>
      </c>
    </row>
    <row r="4218" spans="40:40" x14ac:dyDescent="0.25">
      <c r="AN4218" s="106" t="str">
        <f t="shared" si="810"/>
        <v/>
      </c>
    </row>
    <row r="4219" spans="40:40" x14ac:dyDescent="0.25">
      <c r="AN4219" s="106" t="str">
        <f t="shared" si="810"/>
        <v/>
      </c>
    </row>
    <row r="4220" spans="40:40" x14ac:dyDescent="0.25">
      <c r="AN4220" s="106" t="str">
        <f t="shared" si="810"/>
        <v/>
      </c>
    </row>
    <row r="4221" spans="40:40" x14ac:dyDescent="0.25">
      <c r="AN4221" s="106" t="str">
        <f t="shared" si="810"/>
        <v/>
      </c>
    </row>
    <row r="4222" spans="40:40" x14ac:dyDescent="0.25">
      <c r="AN4222" s="106" t="str">
        <f t="shared" si="810"/>
        <v/>
      </c>
    </row>
    <row r="4223" spans="40:40" x14ac:dyDescent="0.25">
      <c r="AN4223" s="106" t="str">
        <f t="shared" si="810"/>
        <v/>
      </c>
    </row>
    <row r="4224" spans="40:40" x14ac:dyDescent="0.25">
      <c r="AN4224" s="106" t="str">
        <f t="shared" si="810"/>
        <v/>
      </c>
    </row>
    <row r="4225" spans="40:40" x14ac:dyDescent="0.25">
      <c r="AN4225" s="106" t="str">
        <f t="shared" si="810"/>
        <v/>
      </c>
    </row>
    <row r="4226" spans="40:40" x14ac:dyDescent="0.25">
      <c r="AN4226" s="106" t="str">
        <f t="shared" si="810"/>
        <v/>
      </c>
    </row>
    <row r="4227" spans="40:40" x14ac:dyDescent="0.25">
      <c r="AN4227" s="106" t="str">
        <f t="shared" si="810"/>
        <v/>
      </c>
    </row>
    <row r="4228" spans="40:40" x14ac:dyDescent="0.25">
      <c r="AN4228" s="106" t="str">
        <f t="shared" si="810"/>
        <v/>
      </c>
    </row>
    <row r="4229" spans="40:40" x14ac:dyDescent="0.25">
      <c r="AN4229" s="106" t="str">
        <f t="shared" si="810"/>
        <v/>
      </c>
    </row>
    <row r="4230" spans="40:40" x14ac:dyDescent="0.25">
      <c r="AN4230" s="106" t="str">
        <f t="shared" si="810"/>
        <v/>
      </c>
    </row>
    <row r="4231" spans="40:40" x14ac:dyDescent="0.25">
      <c r="AN4231" s="106" t="str">
        <f t="shared" si="810"/>
        <v/>
      </c>
    </row>
    <row r="4232" spans="40:40" x14ac:dyDescent="0.25">
      <c r="AN4232" s="106" t="str">
        <f t="shared" si="810"/>
        <v/>
      </c>
    </row>
    <row r="4233" spans="40:40" x14ac:dyDescent="0.25">
      <c r="AN4233" s="106" t="str">
        <f t="shared" si="810"/>
        <v/>
      </c>
    </row>
    <row r="4234" spans="40:40" x14ac:dyDescent="0.25">
      <c r="AN4234" s="106" t="str">
        <f t="shared" si="810"/>
        <v/>
      </c>
    </row>
    <row r="4235" spans="40:40" x14ac:dyDescent="0.25">
      <c r="AN4235" s="106" t="str">
        <f t="shared" si="810"/>
        <v/>
      </c>
    </row>
    <row r="4236" spans="40:40" x14ac:dyDescent="0.25">
      <c r="AN4236" s="106" t="str">
        <f t="shared" si="810"/>
        <v/>
      </c>
    </row>
    <row r="4237" spans="40:40" x14ac:dyDescent="0.25">
      <c r="AN4237" s="106" t="str">
        <f t="shared" si="810"/>
        <v/>
      </c>
    </row>
    <row r="4238" spans="40:40" x14ac:dyDescent="0.25">
      <c r="AN4238" s="106" t="str">
        <f t="shared" si="810"/>
        <v/>
      </c>
    </row>
    <row r="4239" spans="40:40" x14ac:dyDescent="0.25">
      <c r="AN4239" s="106" t="str">
        <f t="shared" si="810"/>
        <v/>
      </c>
    </row>
    <row r="4240" spans="40:40" x14ac:dyDescent="0.25">
      <c r="AN4240" s="106" t="str">
        <f t="shared" si="810"/>
        <v/>
      </c>
    </row>
    <row r="4241" spans="40:40" x14ac:dyDescent="0.25">
      <c r="AN4241" s="106" t="str">
        <f t="shared" si="810"/>
        <v/>
      </c>
    </row>
    <row r="4242" spans="40:40" x14ac:dyDescent="0.25">
      <c r="AN4242" s="106" t="str">
        <f t="shared" si="810"/>
        <v/>
      </c>
    </row>
    <row r="4243" spans="40:40" x14ac:dyDescent="0.25">
      <c r="AN4243" s="106" t="str">
        <f t="shared" ref="AN4243:AN4294" si="811">IF(AND(AT4243=0,AT4242&gt;0),DATE(B4243,C4243-1,1),"")</f>
        <v/>
      </c>
    </row>
    <row r="4244" spans="40:40" x14ac:dyDescent="0.25">
      <c r="AN4244" s="106" t="str">
        <f t="shared" si="811"/>
        <v/>
      </c>
    </row>
    <row r="4245" spans="40:40" x14ac:dyDescent="0.25">
      <c r="AN4245" s="106" t="str">
        <f t="shared" si="811"/>
        <v/>
      </c>
    </row>
    <row r="4246" spans="40:40" x14ac:dyDescent="0.25">
      <c r="AN4246" s="106" t="str">
        <f t="shared" si="811"/>
        <v/>
      </c>
    </row>
    <row r="4247" spans="40:40" x14ac:dyDescent="0.25">
      <c r="AN4247" s="106" t="str">
        <f t="shared" si="811"/>
        <v/>
      </c>
    </row>
    <row r="4248" spans="40:40" x14ac:dyDescent="0.25">
      <c r="AN4248" s="106" t="str">
        <f t="shared" si="811"/>
        <v/>
      </c>
    </row>
    <row r="4249" spans="40:40" x14ac:dyDescent="0.25">
      <c r="AN4249" s="106" t="str">
        <f t="shared" si="811"/>
        <v/>
      </c>
    </row>
    <row r="4250" spans="40:40" x14ac:dyDescent="0.25">
      <c r="AN4250" s="106" t="str">
        <f t="shared" si="811"/>
        <v/>
      </c>
    </row>
    <row r="4251" spans="40:40" x14ac:dyDescent="0.25">
      <c r="AN4251" s="106" t="str">
        <f t="shared" si="811"/>
        <v/>
      </c>
    </row>
    <row r="4252" spans="40:40" x14ac:dyDescent="0.25">
      <c r="AN4252" s="106" t="str">
        <f t="shared" si="811"/>
        <v/>
      </c>
    </row>
    <row r="4253" spans="40:40" x14ac:dyDescent="0.25">
      <c r="AN4253" s="106" t="str">
        <f t="shared" si="811"/>
        <v/>
      </c>
    </row>
    <row r="4254" spans="40:40" x14ac:dyDescent="0.25">
      <c r="AN4254" s="106" t="str">
        <f t="shared" si="811"/>
        <v/>
      </c>
    </row>
    <row r="4255" spans="40:40" x14ac:dyDescent="0.25">
      <c r="AN4255" s="106" t="str">
        <f t="shared" si="811"/>
        <v/>
      </c>
    </row>
    <row r="4256" spans="40:40" x14ac:dyDescent="0.25">
      <c r="AN4256" s="106" t="str">
        <f t="shared" si="811"/>
        <v/>
      </c>
    </row>
    <row r="4257" spans="40:40" x14ac:dyDescent="0.25">
      <c r="AN4257" s="106" t="str">
        <f t="shared" si="811"/>
        <v/>
      </c>
    </row>
    <row r="4258" spans="40:40" x14ac:dyDescent="0.25">
      <c r="AN4258" s="106" t="str">
        <f t="shared" si="811"/>
        <v/>
      </c>
    </row>
    <row r="4259" spans="40:40" x14ac:dyDescent="0.25">
      <c r="AN4259" s="106" t="str">
        <f t="shared" si="811"/>
        <v/>
      </c>
    </row>
    <row r="4260" spans="40:40" x14ac:dyDescent="0.25">
      <c r="AN4260" s="106" t="str">
        <f t="shared" si="811"/>
        <v/>
      </c>
    </row>
    <row r="4261" spans="40:40" x14ac:dyDescent="0.25">
      <c r="AN4261" s="106" t="str">
        <f t="shared" si="811"/>
        <v/>
      </c>
    </row>
    <row r="4262" spans="40:40" x14ac:dyDescent="0.25">
      <c r="AN4262" s="106" t="str">
        <f t="shared" si="811"/>
        <v/>
      </c>
    </row>
    <row r="4263" spans="40:40" x14ac:dyDescent="0.25">
      <c r="AN4263" s="106" t="str">
        <f t="shared" si="811"/>
        <v/>
      </c>
    </row>
    <row r="4264" spans="40:40" x14ac:dyDescent="0.25">
      <c r="AN4264" s="106" t="str">
        <f t="shared" si="811"/>
        <v/>
      </c>
    </row>
    <row r="4265" spans="40:40" x14ac:dyDescent="0.25">
      <c r="AN4265" s="106" t="str">
        <f t="shared" si="811"/>
        <v/>
      </c>
    </row>
    <row r="4266" spans="40:40" x14ac:dyDescent="0.25">
      <c r="AN4266" s="106" t="str">
        <f t="shared" si="811"/>
        <v/>
      </c>
    </row>
    <row r="4267" spans="40:40" x14ac:dyDescent="0.25">
      <c r="AN4267" s="106" t="str">
        <f t="shared" si="811"/>
        <v/>
      </c>
    </row>
    <row r="4268" spans="40:40" x14ac:dyDescent="0.25">
      <c r="AN4268" s="106" t="str">
        <f t="shared" si="811"/>
        <v/>
      </c>
    </row>
    <row r="4269" spans="40:40" x14ac:dyDescent="0.25">
      <c r="AN4269" s="106" t="str">
        <f t="shared" si="811"/>
        <v/>
      </c>
    </row>
    <row r="4270" spans="40:40" x14ac:dyDescent="0.25">
      <c r="AN4270" s="106" t="str">
        <f t="shared" si="811"/>
        <v/>
      </c>
    </row>
    <row r="4271" spans="40:40" x14ac:dyDescent="0.25">
      <c r="AN4271" s="106" t="str">
        <f t="shared" si="811"/>
        <v/>
      </c>
    </row>
    <row r="4272" spans="40:40" x14ac:dyDescent="0.25">
      <c r="AN4272" s="106" t="str">
        <f t="shared" si="811"/>
        <v/>
      </c>
    </row>
    <row r="4273" spans="40:40" x14ac:dyDescent="0.25">
      <c r="AN4273" s="106" t="str">
        <f t="shared" si="811"/>
        <v/>
      </c>
    </row>
    <row r="4274" spans="40:40" x14ac:dyDescent="0.25">
      <c r="AN4274" s="106" t="str">
        <f t="shared" si="811"/>
        <v/>
      </c>
    </row>
    <row r="4275" spans="40:40" x14ac:dyDescent="0.25">
      <c r="AN4275" s="106" t="str">
        <f t="shared" si="811"/>
        <v/>
      </c>
    </row>
    <row r="4276" spans="40:40" x14ac:dyDescent="0.25">
      <c r="AN4276" s="106" t="str">
        <f t="shared" si="811"/>
        <v/>
      </c>
    </row>
    <row r="4277" spans="40:40" x14ac:dyDescent="0.25">
      <c r="AN4277" s="106" t="str">
        <f t="shared" si="811"/>
        <v/>
      </c>
    </row>
    <row r="4278" spans="40:40" x14ac:dyDescent="0.25">
      <c r="AN4278" s="106" t="str">
        <f t="shared" si="811"/>
        <v/>
      </c>
    </row>
    <row r="4279" spans="40:40" x14ac:dyDescent="0.25">
      <c r="AN4279" s="106" t="str">
        <f t="shared" si="811"/>
        <v/>
      </c>
    </row>
    <row r="4280" spans="40:40" x14ac:dyDescent="0.25">
      <c r="AN4280" s="106" t="str">
        <f t="shared" si="811"/>
        <v/>
      </c>
    </row>
    <row r="4281" spans="40:40" x14ac:dyDescent="0.25">
      <c r="AN4281" s="106" t="str">
        <f t="shared" si="811"/>
        <v/>
      </c>
    </row>
    <row r="4282" spans="40:40" x14ac:dyDescent="0.25">
      <c r="AN4282" s="106" t="str">
        <f t="shared" si="811"/>
        <v/>
      </c>
    </row>
    <row r="4283" spans="40:40" x14ac:dyDescent="0.25">
      <c r="AN4283" s="106" t="str">
        <f t="shared" si="811"/>
        <v/>
      </c>
    </row>
    <row r="4284" spans="40:40" x14ac:dyDescent="0.25">
      <c r="AN4284" s="106" t="str">
        <f t="shared" si="811"/>
        <v/>
      </c>
    </row>
    <row r="4285" spans="40:40" x14ac:dyDescent="0.25">
      <c r="AN4285" s="106" t="str">
        <f t="shared" si="811"/>
        <v/>
      </c>
    </row>
    <row r="4286" spans="40:40" x14ac:dyDescent="0.25">
      <c r="AN4286" s="106" t="str">
        <f t="shared" si="811"/>
        <v/>
      </c>
    </row>
    <row r="4287" spans="40:40" x14ac:dyDescent="0.25">
      <c r="AN4287" s="106" t="str">
        <f t="shared" si="811"/>
        <v/>
      </c>
    </row>
    <row r="4288" spans="40:40" x14ac:dyDescent="0.25">
      <c r="AN4288" s="106" t="str">
        <f t="shared" si="811"/>
        <v/>
      </c>
    </row>
    <row r="4289" spans="40:40" x14ac:dyDescent="0.25">
      <c r="AN4289" s="106" t="str">
        <f t="shared" si="811"/>
        <v/>
      </c>
    </row>
    <row r="4290" spans="40:40" x14ac:dyDescent="0.25">
      <c r="AN4290" s="106" t="str">
        <f t="shared" si="811"/>
        <v/>
      </c>
    </row>
    <row r="4291" spans="40:40" x14ac:dyDescent="0.25">
      <c r="AN4291" s="106" t="str">
        <f t="shared" si="811"/>
        <v/>
      </c>
    </row>
    <row r="4292" spans="40:40" x14ac:dyDescent="0.25">
      <c r="AN4292" s="106" t="str">
        <f t="shared" si="811"/>
        <v/>
      </c>
    </row>
    <row r="4293" spans="40:40" x14ac:dyDescent="0.25">
      <c r="AN4293" s="106" t="str">
        <f t="shared" si="811"/>
        <v/>
      </c>
    </row>
    <row r="4294" spans="40:40" x14ac:dyDescent="0.25">
      <c r="AN4294" s="106" t="str">
        <f t="shared" si="811"/>
        <v/>
      </c>
    </row>
  </sheetData>
  <autoFilter ref="C5:C413" xr:uid="{00000000-0009-0000-0000-000006000000}"/>
  <phoneticPr fontId="24" type="noConversion"/>
  <conditionalFormatting sqref="J7:K421 K422:K476">
    <cfRule type="cellIs" dxfId="11" priority="12" stopIfTrue="1" operator="lessThan">
      <formula>1</formula>
    </cfRule>
  </conditionalFormatting>
  <conditionalFormatting sqref="J422:J474">
    <cfRule type="cellIs" dxfId="10" priority="11" stopIfTrue="1" operator="lessThan">
      <formula>1</formula>
    </cfRule>
  </conditionalFormatting>
  <conditionalFormatting sqref="J475:J479">
    <cfRule type="cellIs" dxfId="9" priority="10" stopIfTrue="1" operator="lessThan">
      <formula>1</formula>
    </cfRule>
  </conditionalFormatting>
  <conditionalFormatting sqref="K477:K481">
    <cfRule type="cellIs" dxfId="8" priority="9" stopIfTrue="1" operator="lessThan">
      <formula>1</formula>
    </cfRule>
  </conditionalFormatting>
  <conditionalFormatting sqref="J480:J481">
    <cfRule type="cellIs" dxfId="7" priority="8" stopIfTrue="1" operator="lessThan">
      <formula>1</formula>
    </cfRule>
  </conditionalFormatting>
  <conditionalFormatting sqref="K482:K483">
    <cfRule type="cellIs" dxfId="6" priority="7" stopIfTrue="1" operator="lessThan">
      <formula>1</formula>
    </cfRule>
  </conditionalFormatting>
  <conditionalFormatting sqref="J482">
    <cfRule type="cellIs" dxfId="5" priority="6" stopIfTrue="1" operator="lessThan">
      <formula>1</formula>
    </cfRule>
  </conditionalFormatting>
  <conditionalFormatting sqref="K484">
    <cfRule type="cellIs" dxfId="4" priority="5" stopIfTrue="1" operator="lessThan">
      <formula>1</formula>
    </cfRule>
  </conditionalFormatting>
  <conditionalFormatting sqref="J483">
    <cfRule type="cellIs" dxfId="3" priority="4" stopIfTrue="1" operator="lessThan">
      <formula>1</formula>
    </cfRule>
  </conditionalFormatting>
  <conditionalFormatting sqref="K485">
    <cfRule type="cellIs" dxfId="2" priority="3" stopIfTrue="1" operator="lessThan">
      <formula>1</formula>
    </cfRule>
  </conditionalFormatting>
  <conditionalFormatting sqref="J484:J559">
    <cfRule type="cellIs" dxfId="1" priority="2" stopIfTrue="1" operator="lessThan">
      <formula>1</formula>
    </cfRule>
  </conditionalFormatting>
  <conditionalFormatting sqref="K486:K561">
    <cfRule type="cellIs" dxfId="0" priority="1" stopIfTrue="1" operator="lessThan">
      <formula>1</formula>
    </cfRule>
  </conditionalFormatting>
  <pageMargins left="0.74803149606299213" right="0.74803149606299213" top="0.98425196850393704" bottom="0.98425196850393704" header="0.51181102362204722" footer="0.51181102362204722"/>
  <pageSetup paperSize="9" scale="66" fitToWidth="4" orientation="landscape" r:id="rId1"/>
  <headerFooter alignWithMargins="0">
    <oddHeader>&amp;LPROTECT - SCHEME MANAGEMENT&amp;C&amp;Z&amp;F&amp;R&amp;T&amp;" "&amp;D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5:J1744"/>
  <sheetViews>
    <sheetView workbookViewId="0">
      <selection activeCell="B53" sqref="B53"/>
    </sheetView>
  </sheetViews>
  <sheetFormatPr defaultRowHeight="13.2" x14ac:dyDescent="0.25"/>
  <cols>
    <col min="3" max="4" width="14.44140625" customWidth="1"/>
    <col min="6" max="6" width="9.44140625" bestFit="1" customWidth="1"/>
    <col min="7" max="7" width="5.5546875" customWidth="1"/>
    <col min="8" max="8" width="12.6640625" customWidth="1"/>
    <col min="9" max="9" width="9.44140625" bestFit="1" customWidth="1"/>
  </cols>
  <sheetData>
    <row r="5" spans="1:10" x14ac:dyDescent="0.25">
      <c r="B5" s="13" t="s">
        <v>0</v>
      </c>
      <c r="C5" s="13" t="s">
        <v>1</v>
      </c>
      <c r="D5" s="14" t="s">
        <v>2</v>
      </c>
      <c r="E5" t="s">
        <v>8</v>
      </c>
    </row>
    <row r="6" spans="1:10" x14ac:dyDescent="0.25">
      <c r="B6" s="15">
        <f>MONTH(Contributions!K20)</f>
        <v>1</v>
      </c>
      <c r="C6" s="15">
        <f>YEAR(Contributions!K20)</f>
        <v>1900</v>
      </c>
      <c r="D6" s="14">
        <f>(Calculation!C6-1976)*12+Calculation!B6-3</f>
        <v>-914</v>
      </c>
      <c r="E6" s="11" t="e">
        <f>VLOOKUP(D6,tab,4)</f>
        <v>#N/A</v>
      </c>
    </row>
    <row r="7" spans="1:10" x14ac:dyDescent="0.25">
      <c r="B7" s="15" t="e">
        <f>MONTH(Contributions!K21)</f>
        <v>#N/A</v>
      </c>
      <c r="C7" s="15" t="e">
        <f>YEAR(Contributions!K21)</f>
        <v>#N/A</v>
      </c>
      <c r="D7" s="14" t="e">
        <f>(Calculation!C7-1976)*12+Calculation!B7-3</f>
        <v>#N/A</v>
      </c>
      <c r="E7" s="11" t="e">
        <f>VLOOKUP(D7,tab,4)</f>
        <v>#N/A</v>
      </c>
    </row>
    <row r="8" spans="1:10" x14ac:dyDescent="0.25">
      <c r="A8" t="s">
        <v>13</v>
      </c>
      <c r="B8" s="15" t="e">
        <f>MONTH(Contributions!K26)</f>
        <v>#N/A</v>
      </c>
      <c r="C8" s="15" t="e">
        <f>YEAR(Contributions!K26)</f>
        <v>#N/A</v>
      </c>
      <c r="D8" s="14" t="e">
        <f>(Calculation!C8-1976)*12+Calculation!B8-3</f>
        <v>#N/A</v>
      </c>
      <c r="E8" s="11" t="e">
        <f>VLOOKUP(D8,tab,4)</f>
        <v>#N/A</v>
      </c>
      <c r="H8" t="e">
        <f>VLOOKUP(D8,tab,2,FALSE)</f>
        <v>#N/A</v>
      </c>
      <c r="I8" t="s">
        <v>15</v>
      </c>
    </row>
    <row r="9" spans="1:10" x14ac:dyDescent="0.25">
      <c r="A9" t="s">
        <v>12</v>
      </c>
      <c r="B9" s="15" t="e">
        <f>MONTH(Contributions!K16)</f>
        <v>#VALUE!</v>
      </c>
      <c r="C9" s="15" t="e">
        <f>YEAR(Contributions!K16)</f>
        <v>#VALUE!</v>
      </c>
      <c r="D9" s="14" t="e">
        <f>(Calculation!C9-1976)*12+Calculation!B9-3</f>
        <v>#VALUE!</v>
      </c>
      <c r="H9" t="e">
        <f>VLOOKUP(D9,tab,3,FALSE)</f>
        <v>#VALUE!</v>
      </c>
      <c r="I9" t="s">
        <v>14</v>
      </c>
    </row>
    <row r="10" spans="1:10" x14ac:dyDescent="0.25">
      <c r="B10" s="14"/>
      <c r="C10" s="14"/>
      <c r="D10" s="14"/>
    </row>
    <row r="11" spans="1:10" x14ac:dyDescent="0.25">
      <c r="B11" t="s">
        <v>16</v>
      </c>
      <c r="E11" s="11">
        <f>1-Contributions!E32</f>
        <v>1</v>
      </c>
    </row>
    <row r="13" spans="1:10" x14ac:dyDescent="0.25">
      <c r="E13" s="11"/>
    </row>
    <row r="14" spans="1:10" x14ac:dyDescent="0.25">
      <c r="B14" s="6" t="s">
        <v>9</v>
      </c>
      <c r="E14" s="8"/>
      <c r="H14" s="10" t="e">
        <f>Calculation!F19*Contributions!K27*Contributions!E28*Contributions!E29*Calculation!H9/(12*Calculation!H8)</f>
        <v>#N/A</v>
      </c>
      <c r="J14" s="17"/>
    </row>
    <row r="15" spans="1:10" x14ac:dyDescent="0.25">
      <c r="B15" s="6"/>
      <c r="H15" s="11"/>
      <c r="J15" s="2"/>
    </row>
    <row r="16" spans="1:10" x14ac:dyDescent="0.25">
      <c r="B16" s="6" t="s">
        <v>11</v>
      </c>
      <c r="E16" s="8"/>
      <c r="H16" s="10" t="e">
        <f>Calculation!F19*Contributions!K27*Contributions!E28*Contributions!E29*Calculation!H9/(12*Calculation!H8*Calculation!E11)</f>
        <v>#N/A</v>
      </c>
      <c r="I16" s="17"/>
    </row>
    <row r="17" spans="2:8" x14ac:dyDescent="0.25">
      <c r="B17" s="6"/>
      <c r="E17" s="8"/>
      <c r="F17" s="12"/>
    </row>
    <row r="18" spans="2:8" x14ac:dyDescent="0.25">
      <c r="B18" s="4" t="s">
        <v>0</v>
      </c>
      <c r="C18" s="4" t="s">
        <v>4</v>
      </c>
      <c r="D18" s="4" t="s">
        <v>5</v>
      </c>
      <c r="E18" s="4" t="s">
        <v>8</v>
      </c>
    </row>
    <row r="19" spans="2:8" x14ac:dyDescent="0.25">
      <c r="C19" s="3"/>
      <c r="D19" s="3"/>
      <c r="E19" s="3"/>
      <c r="F19" s="3" t="e">
        <f>SUM(F20:F418)</f>
        <v>#N/A</v>
      </c>
      <c r="H19" s="3" t="e">
        <f>SUM(H20:H418)</f>
        <v>#N/A</v>
      </c>
    </row>
    <row r="20" spans="2:8" x14ac:dyDescent="0.25">
      <c r="B20">
        <f>D6</f>
        <v>-914</v>
      </c>
      <c r="C20" s="3" t="e">
        <f>VLOOKUP(B20,tab,2,FALSE)</f>
        <v>#N/A</v>
      </c>
      <c r="D20" s="3" t="e">
        <f>VLOOKUP(B20,tab,3,FALSE)</f>
        <v>#N/A</v>
      </c>
      <c r="E20" s="3" t="e">
        <f>VLOOKUP(B20,tab,4,FALSE)</f>
        <v>#N/A</v>
      </c>
      <c r="F20" s="3" t="e">
        <f>C20*E20/D20</f>
        <v>#N/A</v>
      </c>
      <c r="H20" t="e">
        <f>C20/D20</f>
        <v>#N/A</v>
      </c>
    </row>
    <row r="21" spans="2:8" x14ac:dyDescent="0.25">
      <c r="B21" t="e">
        <f t="shared" ref="B21:B84" si="0">IF(B20=0,0,IF(B20=$D$7-1,0,B20+1))</f>
        <v>#N/A</v>
      </c>
      <c r="C21" s="3" t="e">
        <f t="shared" ref="C21:C84" si="1">VLOOKUP(B21,tab,2,FALSE)</f>
        <v>#N/A</v>
      </c>
      <c r="D21" s="3" t="e">
        <f t="shared" ref="D21:D43" si="2">VLOOKUP(B21,tab,3,FALSE)</f>
        <v>#N/A</v>
      </c>
      <c r="E21" s="3" t="e">
        <f t="shared" ref="E21:E43" si="3">VLOOKUP(B21,tab,4,FALSE)</f>
        <v>#N/A</v>
      </c>
      <c r="F21" s="3" t="e">
        <f t="shared" ref="F21:F84" si="4">C21*E21/D21</f>
        <v>#N/A</v>
      </c>
      <c r="H21" t="e">
        <f t="shared" ref="H21:H84" si="5">C21/D21</f>
        <v>#N/A</v>
      </c>
    </row>
    <row r="22" spans="2:8" x14ac:dyDescent="0.25">
      <c r="B22" t="e">
        <f t="shared" si="0"/>
        <v>#N/A</v>
      </c>
      <c r="C22" s="3" t="e">
        <f t="shared" si="1"/>
        <v>#N/A</v>
      </c>
      <c r="D22" s="3" t="e">
        <f t="shared" si="2"/>
        <v>#N/A</v>
      </c>
      <c r="E22" s="3" t="e">
        <f t="shared" si="3"/>
        <v>#N/A</v>
      </c>
      <c r="F22" s="3" t="e">
        <f t="shared" si="4"/>
        <v>#N/A</v>
      </c>
      <c r="H22" t="e">
        <f t="shared" si="5"/>
        <v>#N/A</v>
      </c>
    </row>
    <row r="23" spans="2:8" x14ac:dyDescent="0.25">
      <c r="B23" t="e">
        <f t="shared" si="0"/>
        <v>#N/A</v>
      </c>
      <c r="C23" s="3" t="e">
        <f t="shared" si="1"/>
        <v>#N/A</v>
      </c>
      <c r="D23" s="3" t="e">
        <f t="shared" si="2"/>
        <v>#N/A</v>
      </c>
      <c r="E23" s="3" t="e">
        <f t="shared" si="3"/>
        <v>#N/A</v>
      </c>
      <c r="F23" s="3" t="e">
        <f t="shared" si="4"/>
        <v>#N/A</v>
      </c>
      <c r="H23" t="e">
        <f t="shared" si="5"/>
        <v>#N/A</v>
      </c>
    </row>
    <row r="24" spans="2:8" x14ac:dyDescent="0.25">
      <c r="B24" t="e">
        <f t="shared" si="0"/>
        <v>#N/A</v>
      </c>
      <c r="C24" s="3" t="e">
        <f t="shared" si="1"/>
        <v>#N/A</v>
      </c>
      <c r="D24" s="3" t="e">
        <f t="shared" si="2"/>
        <v>#N/A</v>
      </c>
      <c r="E24" s="3" t="e">
        <f t="shared" si="3"/>
        <v>#N/A</v>
      </c>
      <c r="F24" s="3" t="e">
        <f t="shared" si="4"/>
        <v>#N/A</v>
      </c>
      <c r="H24" t="e">
        <f t="shared" si="5"/>
        <v>#N/A</v>
      </c>
    </row>
    <row r="25" spans="2:8" x14ac:dyDescent="0.25">
      <c r="B25" t="e">
        <f t="shared" si="0"/>
        <v>#N/A</v>
      </c>
      <c r="C25" s="3" t="e">
        <f t="shared" si="1"/>
        <v>#N/A</v>
      </c>
      <c r="D25" s="3" t="e">
        <f t="shared" si="2"/>
        <v>#N/A</v>
      </c>
      <c r="E25" s="3" t="e">
        <f t="shared" si="3"/>
        <v>#N/A</v>
      </c>
      <c r="F25" s="3" t="e">
        <f t="shared" si="4"/>
        <v>#N/A</v>
      </c>
      <c r="H25" t="e">
        <f t="shared" si="5"/>
        <v>#N/A</v>
      </c>
    </row>
    <row r="26" spans="2:8" x14ac:dyDescent="0.25">
      <c r="B26" t="e">
        <f t="shared" si="0"/>
        <v>#N/A</v>
      </c>
      <c r="C26" s="3" t="e">
        <f t="shared" si="1"/>
        <v>#N/A</v>
      </c>
      <c r="D26" s="3" t="e">
        <f t="shared" si="2"/>
        <v>#N/A</v>
      </c>
      <c r="E26" s="3" t="e">
        <f t="shared" si="3"/>
        <v>#N/A</v>
      </c>
      <c r="F26" s="3" t="e">
        <f t="shared" si="4"/>
        <v>#N/A</v>
      </c>
      <c r="H26" t="e">
        <f t="shared" si="5"/>
        <v>#N/A</v>
      </c>
    </row>
    <row r="27" spans="2:8" x14ac:dyDescent="0.25">
      <c r="B27" t="e">
        <f t="shared" si="0"/>
        <v>#N/A</v>
      </c>
      <c r="C27" s="3" t="e">
        <f t="shared" si="1"/>
        <v>#N/A</v>
      </c>
      <c r="D27" s="3" t="e">
        <f t="shared" si="2"/>
        <v>#N/A</v>
      </c>
      <c r="E27" s="3" t="e">
        <f t="shared" si="3"/>
        <v>#N/A</v>
      </c>
      <c r="F27" s="3" t="e">
        <f t="shared" si="4"/>
        <v>#N/A</v>
      </c>
      <c r="H27" t="e">
        <f t="shared" si="5"/>
        <v>#N/A</v>
      </c>
    </row>
    <row r="28" spans="2:8" x14ac:dyDescent="0.25">
      <c r="B28" t="e">
        <f t="shared" si="0"/>
        <v>#N/A</v>
      </c>
      <c r="C28" s="3" t="e">
        <f t="shared" si="1"/>
        <v>#N/A</v>
      </c>
      <c r="D28" s="3" t="e">
        <f t="shared" si="2"/>
        <v>#N/A</v>
      </c>
      <c r="E28" s="3" t="e">
        <f t="shared" si="3"/>
        <v>#N/A</v>
      </c>
      <c r="F28" s="3" t="e">
        <f t="shared" si="4"/>
        <v>#N/A</v>
      </c>
      <c r="H28" t="e">
        <f t="shared" si="5"/>
        <v>#N/A</v>
      </c>
    </row>
    <row r="29" spans="2:8" x14ac:dyDescent="0.25">
      <c r="B29" t="e">
        <f t="shared" si="0"/>
        <v>#N/A</v>
      </c>
      <c r="C29" s="3" t="e">
        <f t="shared" si="1"/>
        <v>#N/A</v>
      </c>
      <c r="D29" s="3" t="e">
        <f t="shared" si="2"/>
        <v>#N/A</v>
      </c>
      <c r="E29" s="3" t="e">
        <f t="shared" si="3"/>
        <v>#N/A</v>
      </c>
      <c r="F29" s="3" t="e">
        <f t="shared" si="4"/>
        <v>#N/A</v>
      </c>
      <c r="H29" t="e">
        <f t="shared" si="5"/>
        <v>#N/A</v>
      </c>
    </row>
    <row r="30" spans="2:8" x14ac:dyDescent="0.25">
      <c r="B30" t="e">
        <f t="shared" si="0"/>
        <v>#N/A</v>
      </c>
      <c r="C30" s="3" t="e">
        <f t="shared" si="1"/>
        <v>#N/A</v>
      </c>
      <c r="D30" s="3" t="e">
        <f t="shared" si="2"/>
        <v>#N/A</v>
      </c>
      <c r="E30" s="3" t="e">
        <f t="shared" si="3"/>
        <v>#N/A</v>
      </c>
      <c r="F30" s="3" t="e">
        <f t="shared" si="4"/>
        <v>#N/A</v>
      </c>
      <c r="H30" t="e">
        <f t="shared" si="5"/>
        <v>#N/A</v>
      </c>
    </row>
    <row r="31" spans="2:8" x14ac:dyDescent="0.25">
      <c r="B31" t="e">
        <f t="shared" si="0"/>
        <v>#N/A</v>
      </c>
      <c r="C31" s="3" t="e">
        <f t="shared" si="1"/>
        <v>#N/A</v>
      </c>
      <c r="D31" s="3" t="e">
        <f t="shared" si="2"/>
        <v>#N/A</v>
      </c>
      <c r="E31" s="3" t="e">
        <f t="shared" si="3"/>
        <v>#N/A</v>
      </c>
      <c r="F31" s="3" t="e">
        <f t="shared" si="4"/>
        <v>#N/A</v>
      </c>
      <c r="H31" t="e">
        <f t="shared" si="5"/>
        <v>#N/A</v>
      </c>
    </row>
    <row r="32" spans="2:8" x14ac:dyDescent="0.25">
      <c r="B32" t="e">
        <f t="shared" si="0"/>
        <v>#N/A</v>
      </c>
      <c r="C32" s="3" t="e">
        <f t="shared" si="1"/>
        <v>#N/A</v>
      </c>
      <c r="D32" s="3" t="e">
        <f t="shared" si="2"/>
        <v>#N/A</v>
      </c>
      <c r="E32" s="3" t="e">
        <f t="shared" si="3"/>
        <v>#N/A</v>
      </c>
      <c r="F32" s="3" t="e">
        <f t="shared" si="4"/>
        <v>#N/A</v>
      </c>
      <c r="H32" t="e">
        <f t="shared" si="5"/>
        <v>#N/A</v>
      </c>
    </row>
    <row r="33" spans="2:8" x14ac:dyDescent="0.25">
      <c r="B33" t="e">
        <f t="shared" si="0"/>
        <v>#N/A</v>
      </c>
      <c r="C33" s="3" t="e">
        <f t="shared" si="1"/>
        <v>#N/A</v>
      </c>
      <c r="D33" s="3" t="e">
        <f t="shared" si="2"/>
        <v>#N/A</v>
      </c>
      <c r="E33" s="3" t="e">
        <f t="shared" si="3"/>
        <v>#N/A</v>
      </c>
      <c r="F33" s="3" t="e">
        <f t="shared" si="4"/>
        <v>#N/A</v>
      </c>
      <c r="H33" t="e">
        <f t="shared" si="5"/>
        <v>#N/A</v>
      </c>
    </row>
    <row r="34" spans="2:8" x14ac:dyDescent="0.25">
      <c r="B34" t="e">
        <f t="shared" si="0"/>
        <v>#N/A</v>
      </c>
      <c r="C34" s="3" t="e">
        <f t="shared" si="1"/>
        <v>#N/A</v>
      </c>
      <c r="D34" s="3" t="e">
        <f t="shared" si="2"/>
        <v>#N/A</v>
      </c>
      <c r="E34" s="3" t="e">
        <f t="shared" si="3"/>
        <v>#N/A</v>
      </c>
      <c r="F34" s="3" t="e">
        <f t="shared" si="4"/>
        <v>#N/A</v>
      </c>
      <c r="H34" t="e">
        <f t="shared" si="5"/>
        <v>#N/A</v>
      </c>
    </row>
    <row r="35" spans="2:8" x14ac:dyDescent="0.25">
      <c r="B35" t="e">
        <f t="shared" si="0"/>
        <v>#N/A</v>
      </c>
      <c r="C35" s="3" t="e">
        <f t="shared" si="1"/>
        <v>#N/A</v>
      </c>
      <c r="D35" s="3" t="e">
        <f t="shared" si="2"/>
        <v>#N/A</v>
      </c>
      <c r="E35" s="3" t="e">
        <f t="shared" si="3"/>
        <v>#N/A</v>
      </c>
      <c r="F35" s="3" t="e">
        <f t="shared" si="4"/>
        <v>#N/A</v>
      </c>
      <c r="H35" t="e">
        <f t="shared" si="5"/>
        <v>#N/A</v>
      </c>
    </row>
    <row r="36" spans="2:8" x14ac:dyDescent="0.25">
      <c r="B36" t="e">
        <f t="shared" si="0"/>
        <v>#N/A</v>
      </c>
      <c r="C36" s="3" t="e">
        <f t="shared" si="1"/>
        <v>#N/A</v>
      </c>
      <c r="D36" s="3" t="e">
        <f t="shared" si="2"/>
        <v>#N/A</v>
      </c>
      <c r="E36" s="3" t="e">
        <f t="shared" si="3"/>
        <v>#N/A</v>
      </c>
      <c r="F36" s="3" t="e">
        <f t="shared" si="4"/>
        <v>#N/A</v>
      </c>
      <c r="H36" t="e">
        <f t="shared" si="5"/>
        <v>#N/A</v>
      </c>
    </row>
    <row r="37" spans="2:8" x14ac:dyDescent="0.25">
      <c r="B37" t="e">
        <f t="shared" si="0"/>
        <v>#N/A</v>
      </c>
      <c r="C37" s="3" t="e">
        <f t="shared" si="1"/>
        <v>#N/A</v>
      </c>
      <c r="D37" s="3" t="e">
        <f t="shared" si="2"/>
        <v>#N/A</v>
      </c>
      <c r="E37" s="3" t="e">
        <f t="shared" si="3"/>
        <v>#N/A</v>
      </c>
      <c r="F37" s="3" t="e">
        <f t="shared" si="4"/>
        <v>#N/A</v>
      </c>
      <c r="H37" t="e">
        <f t="shared" si="5"/>
        <v>#N/A</v>
      </c>
    </row>
    <row r="38" spans="2:8" x14ac:dyDescent="0.25">
      <c r="B38" t="e">
        <f t="shared" si="0"/>
        <v>#N/A</v>
      </c>
      <c r="C38" s="3" t="e">
        <f t="shared" si="1"/>
        <v>#N/A</v>
      </c>
      <c r="D38" s="3" t="e">
        <f t="shared" si="2"/>
        <v>#N/A</v>
      </c>
      <c r="E38" s="3" t="e">
        <f t="shared" si="3"/>
        <v>#N/A</v>
      </c>
      <c r="F38" s="3" t="e">
        <f t="shared" si="4"/>
        <v>#N/A</v>
      </c>
      <c r="H38" t="e">
        <f t="shared" si="5"/>
        <v>#N/A</v>
      </c>
    </row>
    <row r="39" spans="2:8" x14ac:dyDescent="0.25">
      <c r="B39" t="e">
        <f t="shared" si="0"/>
        <v>#N/A</v>
      </c>
      <c r="C39" s="3" t="e">
        <f t="shared" si="1"/>
        <v>#N/A</v>
      </c>
      <c r="D39" s="3" t="e">
        <f t="shared" si="2"/>
        <v>#N/A</v>
      </c>
      <c r="E39" s="3" t="e">
        <f t="shared" si="3"/>
        <v>#N/A</v>
      </c>
      <c r="F39" s="3" t="e">
        <f t="shared" si="4"/>
        <v>#N/A</v>
      </c>
      <c r="H39" t="e">
        <f t="shared" si="5"/>
        <v>#N/A</v>
      </c>
    </row>
    <row r="40" spans="2:8" x14ac:dyDescent="0.25">
      <c r="B40" t="e">
        <f t="shared" si="0"/>
        <v>#N/A</v>
      </c>
      <c r="C40" s="3" t="e">
        <f t="shared" si="1"/>
        <v>#N/A</v>
      </c>
      <c r="D40" s="3" t="e">
        <f t="shared" si="2"/>
        <v>#N/A</v>
      </c>
      <c r="E40" s="3" t="e">
        <f t="shared" si="3"/>
        <v>#N/A</v>
      </c>
      <c r="F40" s="3" t="e">
        <f t="shared" si="4"/>
        <v>#N/A</v>
      </c>
      <c r="H40" t="e">
        <f t="shared" si="5"/>
        <v>#N/A</v>
      </c>
    </row>
    <row r="41" spans="2:8" x14ac:dyDescent="0.25">
      <c r="B41" t="e">
        <f t="shared" si="0"/>
        <v>#N/A</v>
      </c>
      <c r="C41" s="3" t="e">
        <f t="shared" si="1"/>
        <v>#N/A</v>
      </c>
      <c r="D41" s="3" t="e">
        <f t="shared" si="2"/>
        <v>#N/A</v>
      </c>
      <c r="E41" s="3" t="e">
        <f t="shared" si="3"/>
        <v>#N/A</v>
      </c>
      <c r="F41" s="3" t="e">
        <f t="shared" si="4"/>
        <v>#N/A</v>
      </c>
      <c r="H41" t="e">
        <f t="shared" si="5"/>
        <v>#N/A</v>
      </c>
    </row>
    <row r="42" spans="2:8" x14ac:dyDescent="0.25">
      <c r="B42" t="e">
        <f t="shared" si="0"/>
        <v>#N/A</v>
      </c>
      <c r="C42" s="3" t="e">
        <f t="shared" si="1"/>
        <v>#N/A</v>
      </c>
      <c r="D42" s="3" t="e">
        <f t="shared" si="2"/>
        <v>#N/A</v>
      </c>
      <c r="E42" s="3" t="e">
        <f t="shared" si="3"/>
        <v>#N/A</v>
      </c>
      <c r="F42" s="3" t="e">
        <f t="shared" si="4"/>
        <v>#N/A</v>
      </c>
      <c r="H42" t="e">
        <f t="shared" si="5"/>
        <v>#N/A</v>
      </c>
    </row>
    <row r="43" spans="2:8" x14ac:dyDescent="0.25">
      <c r="B43" t="e">
        <f t="shared" si="0"/>
        <v>#N/A</v>
      </c>
      <c r="C43" s="3" t="e">
        <f t="shared" si="1"/>
        <v>#N/A</v>
      </c>
      <c r="D43" s="3" t="e">
        <f t="shared" si="2"/>
        <v>#N/A</v>
      </c>
      <c r="E43" s="3" t="e">
        <f t="shared" si="3"/>
        <v>#N/A</v>
      </c>
      <c r="F43" s="3" t="e">
        <f t="shared" si="4"/>
        <v>#N/A</v>
      </c>
      <c r="H43" t="e">
        <f t="shared" si="5"/>
        <v>#N/A</v>
      </c>
    </row>
    <row r="44" spans="2:8" x14ac:dyDescent="0.25">
      <c r="B44" t="e">
        <f t="shared" si="0"/>
        <v>#N/A</v>
      </c>
      <c r="C44" s="3" t="e">
        <f t="shared" si="1"/>
        <v>#N/A</v>
      </c>
      <c r="D44" s="3" t="e">
        <f t="shared" ref="D44:D107" si="6">VLOOKUP(B44,tab,3,FALSE)</f>
        <v>#N/A</v>
      </c>
      <c r="E44" s="3" t="e">
        <f t="shared" ref="E44:E107" si="7">VLOOKUP(B44,tab,4,FALSE)</f>
        <v>#N/A</v>
      </c>
      <c r="F44" s="3" t="e">
        <f t="shared" si="4"/>
        <v>#N/A</v>
      </c>
      <c r="H44" t="e">
        <f t="shared" si="5"/>
        <v>#N/A</v>
      </c>
    </row>
    <row r="45" spans="2:8" x14ac:dyDescent="0.25">
      <c r="B45" t="e">
        <f t="shared" si="0"/>
        <v>#N/A</v>
      </c>
      <c r="C45" s="3" t="e">
        <f t="shared" si="1"/>
        <v>#N/A</v>
      </c>
      <c r="D45" s="3" t="e">
        <f t="shared" si="6"/>
        <v>#N/A</v>
      </c>
      <c r="E45" s="3" t="e">
        <f t="shared" si="7"/>
        <v>#N/A</v>
      </c>
      <c r="F45" s="3" t="e">
        <f t="shared" si="4"/>
        <v>#N/A</v>
      </c>
      <c r="H45" t="e">
        <f t="shared" si="5"/>
        <v>#N/A</v>
      </c>
    </row>
    <row r="46" spans="2:8" x14ac:dyDescent="0.25">
      <c r="B46" t="e">
        <f t="shared" si="0"/>
        <v>#N/A</v>
      </c>
      <c r="C46" s="3" t="e">
        <f t="shared" si="1"/>
        <v>#N/A</v>
      </c>
      <c r="D46" s="3" t="e">
        <f t="shared" si="6"/>
        <v>#N/A</v>
      </c>
      <c r="E46" s="3" t="e">
        <f t="shared" si="7"/>
        <v>#N/A</v>
      </c>
      <c r="F46" s="3" t="e">
        <f t="shared" si="4"/>
        <v>#N/A</v>
      </c>
      <c r="H46" t="e">
        <f t="shared" si="5"/>
        <v>#N/A</v>
      </c>
    </row>
    <row r="47" spans="2:8" x14ac:dyDescent="0.25">
      <c r="B47" t="e">
        <f t="shared" si="0"/>
        <v>#N/A</v>
      </c>
      <c r="C47" s="3" t="e">
        <f t="shared" si="1"/>
        <v>#N/A</v>
      </c>
      <c r="D47" s="3" t="e">
        <f t="shared" si="6"/>
        <v>#N/A</v>
      </c>
      <c r="E47" s="3" t="e">
        <f t="shared" si="7"/>
        <v>#N/A</v>
      </c>
      <c r="F47" s="3" t="e">
        <f t="shared" si="4"/>
        <v>#N/A</v>
      </c>
      <c r="H47" t="e">
        <f t="shared" si="5"/>
        <v>#N/A</v>
      </c>
    </row>
    <row r="48" spans="2:8" x14ac:dyDescent="0.25">
      <c r="B48" t="e">
        <f t="shared" si="0"/>
        <v>#N/A</v>
      </c>
      <c r="C48" s="3" t="e">
        <f t="shared" si="1"/>
        <v>#N/A</v>
      </c>
      <c r="D48" s="3" t="e">
        <f t="shared" si="6"/>
        <v>#N/A</v>
      </c>
      <c r="E48" s="3" t="e">
        <f t="shared" si="7"/>
        <v>#N/A</v>
      </c>
      <c r="F48" s="3" t="e">
        <f t="shared" si="4"/>
        <v>#N/A</v>
      </c>
      <c r="H48" t="e">
        <f t="shared" si="5"/>
        <v>#N/A</v>
      </c>
    </row>
    <row r="49" spans="2:8" x14ac:dyDescent="0.25">
      <c r="B49" t="e">
        <f t="shared" si="0"/>
        <v>#N/A</v>
      </c>
      <c r="C49" s="3" t="e">
        <f t="shared" si="1"/>
        <v>#N/A</v>
      </c>
      <c r="D49" s="3" t="e">
        <f t="shared" si="6"/>
        <v>#N/A</v>
      </c>
      <c r="E49" s="3" t="e">
        <f t="shared" si="7"/>
        <v>#N/A</v>
      </c>
      <c r="F49" s="3" t="e">
        <f t="shared" si="4"/>
        <v>#N/A</v>
      </c>
      <c r="H49" t="e">
        <f t="shared" si="5"/>
        <v>#N/A</v>
      </c>
    </row>
    <row r="50" spans="2:8" x14ac:dyDescent="0.25">
      <c r="B50" t="e">
        <f t="shared" si="0"/>
        <v>#N/A</v>
      </c>
      <c r="C50" s="3" t="e">
        <f t="shared" si="1"/>
        <v>#N/A</v>
      </c>
      <c r="D50" s="3" t="e">
        <f t="shared" si="6"/>
        <v>#N/A</v>
      </c>
      <c r="E50" s="3" t="e">
        <f t="shared" si="7"/>
        <v>#N/A</v>
      </c>
      <c r="F50" s="3" t="e">
        <f t="shared" si="4"/>
        <v>#N/A</v>
      </c>
      <c r="H50" t="e">
        <f t="shared" si="5"/>
        <v>#N/A</v>
      </c>
    </row>
    <row r="51" spans="2:8" x14ac:dyDescent="0.25">
      <c r="B51" t="e">
        <f t="shared" si="0"/>
        <v>#N/A</v>
      </c>
      <c r="C51" s="3" t="e">
        <f t="shared" si="1"/>
        <v>#N/A</v>
      </c>
      <c r="D51" s="3" t="e">
        <f t="shared" si="6"/>
        <v>#N/A</v>
      </c>
      <c r="E51" s="3" t="e">
        <f t="shared" si="7"/>
        <v>#N/A</v>
      </c>
      <c r="F51" s="3" t="e">
        <f t="shared" si="4"/>
        <v>#N/A</v>
      </c>
      <c r="H51" t="e">
        <f t="shared" si="5"/>
        <v>#N/A</v>
      </c>
    </row>
    <row r="52" spans="2:8" x14ac:dyDescent="0.25">
      <c r="B52" t="e">
        <f t="shared" si="0"/>
        <v>#N/A</v>
      </c>
      <c r="C52" s="3" t="e">
        <f t="shared" si="1"/>
        <v>#N/A</v>
      </c>
      <c r="D52" s="3" t="e">
        <f t="shared" si="6"/>
        <v>#N/A</v>
      </c>
      <c r="E52" s="3" t="e">
        <f t="shared" si="7"/>
        <v>#N/A</v>
      </c>
      <c r="F52" s="3" t="e">
        <f t="shared" si="4"/>
        <v>#N/A</v>
      </c>
      <c r="H52" t="e">
        <f t="shared" si="5"/>
        <v>#N/A</v>
      </c>
    </row>
    <row r="53" spans="2:8" x14ac:dyDescent="0.25">
      <c r="B53" t="e">
        <f t="shared" si="0"/>
        <v>#N/A</v>
      </c>
      <c r="C53" s="3" t="e">
        <f t="shared" si="1"/>
        <v>#N/A</v>
      </c>
      <c r="D53" s="3" t="e">
        <f t="shared" si="6"/>
        <v>#N/A</v>
      </c>
      <c r="E53" s="3" t="e">
        <f t="shared" si="7"/>
        <v>#N/A</v>
      </c>
      <c r="F53" s="3" t="e">
        <f t="shared" si="4"/>
        <v>#N/A</v>
      </c>
      <c r="H53" t="e">
        <f t="shared" si="5"/>
        <v>#N/A</v>
      </c>
    </row>
    <row r="54" spans="2:8" x14ac:dyDescent="0.25">
      <c r="B54" t="e">
        <f t="shared" si="0"/>
        <v>#N/A</v>
      </c>
      <c r="C54" s="3" t="e">
        <f t="shared" si="1"/>
        <v>#N/A</v>
      </c>
      <c r="D54" s="3" t="e">
        <f t="shared" si="6"/>
        <v>#N/A</v>
      </c>
      <c r="E54" s="3" t="e">
        <f t="shared" si="7"/>
        <v>#N/A</v>
      </c>
      <c r="F54" s="3" t="e">
        <f t="shared" si="4"/>
        <v>#N/A</v>
      </c>
      <c r="H54" t="e">
        <f t="shared" si="5"/>
        <v>#N/A</v>
      </c>
    </row>
    <row r="55" spans="2:8" x14ac:dyDescent="0.25">
      <c r="B55" t="e">
        <f t="shared" si="0"/>
        <v>#N/A</v>
      </c>
      <c r="C55" s="3" t="e">
        <f t="shared" si="1"/>
        <v>#N/A</v>
      </c>
      <c r="D55" s="3" t="e">
        <f t="shared" si="6"/>
        <v>#N/A</v>
      </c>
      <c r="E55" s="3" t="e">
        <f t="shared" si="7"/>
        <v>#N/A</v>
      </c>
      <c r="F55" s="3" t="e">
        <f t="shared" si="4"/>
        <v>#N/A</v>
      </c>
      <c r="H55" t="e">
        <f t="shared" si="5"/>
        <v>#N/A</v>
      </c>
    </row>
    <row r="56" spans="2:8" x14ac:dyDescent="0.25">
      <c r="B56" t="e">
        <f t="shared" si="0"/>
        <v>#N/A</v>
      </c>
      <c r="C56" s="3" t="e">
        <f t="shared" si="1"/>
        <v>#N/A</v>
      </c>
      <c r="D56" s="3" t="e">
        <f t="shared" si="6"/>
        <v>#N/A</v>
      </c>
      <c r="E56" s="3" t="e">
        <f t="shared" si="7"/>
        <v>#N/A</v>
      </c>
      <c r="F56" s="3" t="e">
        <f t="shared" si="4"/>
        <v>#N/A</v>
      </c>
      <c r="H56" t="e">
        <f t="shared" si="5"/>
        <v>#N/A</v>
      </c>
    </row>
    <row r="57" spans="2:8" x14ac:dyDescent="0.25">
      <c r="B57" t="e">
        <f t="shared" si="0"/>
        <v>#N/A</v>
      </c>
      <c r="C57" s="3" t="e">
        <f t="shared" si="1"/>
        <v>#N/A</v>
      </c>
      <c r="D57" s="3" t="e">
        <f t="shared" si="6"/>
        <v>#N/A</v>
      </c>
      <c r="E57" s="3" t="e">
        <f t="shared" si="7"/>
        <v>#N/A</v>
      </c>
      <c r="F57" s="3" t="e">
        <f t="shared" si="4"/>
        <v>#N/A</v>
      </c>
      <c r="H57" t="e">
        <f t="shared" si="5"/>
        <v>#N/A</v>
      </c>
    </row>
    <row r="58" spans="2:8" x14ac:dyDescent="0.25">
      <c r="B58" t="e">
        <f t="shared" si="0"/>
        <v>#N/A</v>
      </c>
      <c r="C58" s="3" t="e">
        <f t="shared" si="1"/>
        <v>#N/A</v>
      </c>
      <c r="D58" s="3" t="e">
        <f t="shared" si="6"/>
        <v>#N/A</v>
      </c>
      <c r="E58" s="3" t="e">
        <f t="shared" si="7"/>
        <v>#N/A</v>
      </c>
      <c r="F58" s="3" t="e">
        <f t="shared" si="4"/>
        <v>#N/A</v>
      </c>
      <c r="H58" t="e">
        <f t="shared" si="5"/>
        <v>#N/A</v>
      </c>
    </row>
    <row r="59" spans="2:8" x14ac:dyDescent="0.25">
      <c r="B59" t="e">
        <f t="shared" si="0"/>
        <v>#N/A</v>
      </c>
      <c r="C59" s="3" t="e">
        <f t="shared" si="1"/>
        <v>#N/A</v>
      </c>
      <c r="D59" s="3" t="e">
        <f t="shared" si="6"/>
        <v>#N/A</v>
      </c>
      <c r="E59" s="3" t="e">
        <f t="shared" si="7"/>
        <v>#N/A</v>
      </c>
      <c r="F59" s="3" t="e">
        <f t="shared" si="4"/>
        <v>#N/A</v>
      </c>
      <c r="H59" t="e">
        <f t="shared" si="5"/>
        <v>#N/A</v>
      </c>
    </row>
    <row r="60" spans="2:8" x14ac:dyDescent="0.25">
      <c r="B60" t="e">
        <f t="shared" si="0"/>
        <v>#N/A</v>
      </c>
      <c r="C60" s="3" t="e">
        <f t="shared" si="1"/>
        <v>#N/A</v>
      </c>
      <c r="D60" s="3" t="e">
        <f t="shared" si="6"/>
        <v>#N/A</v>
      </c>
      <c r="E60" s="3" t="e">
        <f t="shared" si="7"/>
        <v>#N/A</v>
      </c>
      <c r="F60" s="3" t="e">
        <f t="shared" si="4"/>
        <v>#N/A</v>
      </c>
      <c r="H60" t="e">
        <f t="shared" si="5"/>
        <v>#N/A</v>
      </c>
    </row>
    <row r="61" spans="2:8" x14ac:dyDescent="0.25">
      <c r="B61" t="e">
        <f t="shared" si="0"/>
        <v>#N/A</v>
      </c>
      <c r="C61" s="3" t="e">
        <f t="shared" si="1"/>
        <v>#N/A</v>
      </c>
      <c r="D61" s="3" t="e">
        <f t="shared" si="6"/>
        <v>#N/A</v>
      </c>
      <c r="E61" s="3" t="e">
        <f t="shared" si="7"/>
        <v>#N/A</v>
      </c>
      <c r="F61" s="3" t="e">
        <f t="shared" si="4"/>
        <v>#N/A</v>
      </c>
      <c r="H61" t="e">
        <f t="shared" si="5"/>
        <v>#N/A</v>
      </c>
    </row>
    <row r="62" spans="2:8" x14ac:dyDescent="0.25">
      <c r="B62" t="e">
        <f t="shared" si="0"/>
        <v>#N/A</v>
      </c>
      <c r="C62" s="3" t="e">
        <f t="shared" si="1"/>
        <v>#N/A</v>
      </c>
      <c r="D62" s="3" t="e">
        <f t="shared" si="6"/>
        <v>#N/A</v>
      </c>
      <c r="E62" s="3" t="e">
        <f t="shared" si="7"/>
        <v>#N/A</v>
      </c>
      <c r="F62" s="3" t="e">
        <f t="shared" si="4"/>
        <v>#N/A</v>
      </c>
      <c r="H62" t="e">
        <f t="shared" si="5"/>
        <v>#N/A</v>
      </c>
    </row>
    <row r="63" spans="2:8" x14ac:dyDescent="0.25">
      <c r="B63" t="e">
        <f t="shared" si="0"/>
        <v>#N/A</v>
      </c>
      <c r="C63" s="3" t="e">
        <f t="shared" si="1"/>
        <v>#N/A</v>
      </c>
      <c r="D63" s="3" t="e">
        <f t="shared" si="6"/>
        <v>#N/A</v>
      </c>
      <c r="E63" s="3" t="e">
        <f t="shared" si="7"/>
        <v>#N/A</v>
      </c>
      <c r="F63" s="3" t="e">
        <f t="shared" si="4"/>
        <v>#N/A</v>
      </c>
      <c r="H63" t="e">
        <f t="shared" si="5"/>
        <v>#N/A</v>
      </c>
    </row>
    <row r="64" spans="2:8" x14ac:dyDescent="0.25">
      <c r="B64" t="e">
        <f t="shared" si="0"/>
        <v>#N/A</v>
      </c>
      <c r="C64" s="3" t="e">
        <f t="shared" si="1"/>
        <v>#N/A</v>
      </c>
      <c r="D64" s="3" t="e">
        <f t="shared" si="6"/>
        <v>#N/A</v>
      </c>
      <c r="E64" s="3" t="e">
        <f t="shared" si="7"/>
        <v>#N/A</v>
      </c>
      <c r="F64" s="3" t="e">
        <f t="shared" si="4"/>
        <v>#N/A</v>
      </c>
      <c r="H64" t="e">
        <f t="shared" si="5"/>
        <v>#N/A</v>
      </c>
    </row>
    <row r="65" spans="2:8" x14ac:dyDescent="0.25">
      <c r="B65" t="e">
        <f t="shared" si="0"/>
        <v>#N/A</v>
      </c>
      <c r="C65" s="3" t="e">
        <f t="shared" si="1"/>
        <v>#N/A</v>
      </c>
      <c r="D65" s="3" t="e">
        <f t="shared" si="6"/>
        <v>#N/A</v>
      </c>
      <c r="E65" s="3" t="e">
        <f t="shared" si="7"/>
        <v>#N/A</v>
      </c>
      <c r="F65" s="3" t="e">
        <f t="shared" si="4"/>
        <v>#N/A</v>
      </c>
      <c r="H65" t="e">
        <f t="shared" si="5"/>
        <v>#N/A</v>
      </c>
    </row>
    <row r="66" spans="2:8" x14ac:dyDescent="0.25">
      <c r="B66" t="e">
        <f t="shared" si="0"/>
        <v>#N/A</v>
      </c>
      <c r="C66" s="3" t="e">
        <f t="shared" si="1"/>
        <v>#N/A</v>
      </c>
      <c r="D66" s="3" t="e">
        <f t="shared" si="6"/>
        <v>#N/A</v>
      </c>
      <c r="E66" s="3" t="e">
        <f t="shared" si="7"/>
        <v>#N/A</v>
      </c>
      <c r="F66" s="3" t="e">
        <f t="shared" si="4"/>
        <v>#N/A</v>
      </c>
      <c r="H66" t="e">
        <f t="shared" si="5"/>
        <v>#N/A</v>
      </c>
    </row>
    <row r="67" spans="2:8" x14ac:dyDescent="0.25">
      <c r="B67" t="e">
        <f t="shared" si="0"/>
        <v>#N/A</v>
      </c>
      <c r="C67" s="3" t="e">
        <f t="shared" si="1"/>
        <v>#N/A</v>
      </c>
      <c r="D67" s="3" t="e">
        <f t="shared" si="6"/>
        <v>#N/A</v>
      </c>
      <c r="E67" s="3" t="e">
        <f t="shared" si="7"/>
        <v>#N/A</v>
      </c>
      <c r="F67" s="3" t="e">
        <f t="shared" si="4"/>
        <v>#N/A</v>
      </c>
      <c r="H67" t="e">
        <f t="shared" si="5"/>
        <v>#N/A</v>
      </c>
    </row>
    <row r="68" spans="2:8" x14ac:dyDescent="0.25">
      <c r="B68" t="e">
        <f t="shared" si="0"/>
        <v>#N/A</v>
      </c>
      <c r="C68" s="3" t="e">
        <f t="shared" si="1"/>
        <v>#N/A</v>
      </c>
      <c r="D68" s="3" t="e">
        <f t="shared" si="6"/>
        <v>#N/A</v>
      </c>
      <c r="E68" s="3" t="e">
        <f t="shared" si="7"/>
        <v>#N/A</v>
      </c>
      <c r="F68" s="3" t="e">
        <f t="shared" si="4"/>
        <v>#N/A</v>
      </c>
      <c r="H68" t="e">
        <f t="shared" si="5"/>
        <v>#N/A</v>
      </c>
    </row>
    <row r="69" spans="2:8" x14ac:dyDescent="0.25">
      <c r="B69" t="e">
        <f t="shared" si="0"/>
        <v>#N/A</v>
      </c>
      <c r="C69" s="3" t="e">
        <f t="shared" si="1"/>
        <v>#N/A</v>
      </c>
      <c r="D69" s="3" t="e">
        <f t="shared" si="6"/>
        <v>#N/A</v>
      </c>
      <c r="E69" s="3" t="e">
        <f t="shared" si="7"/>
        <v>#N/A</v>
      </c>
      <c r="F69" s="3" t="e">
        <f t="shared" si="4"/>
        <v>#N/A</v>
      </c>
      <c r="H69" t="e">
        <f t="shared" si="5"/>
        <v>#N/A</v>
      </c>
    </row>
    <row r="70" spans="2:8" x14ac:dyDescent="0.25">
      <c r="B70" t="e">
        <f t="shared" si="0"/>
        <v>#N/A</v>
      </c>
      <c r="C70" s="3" t="e">
        <f t="shared" si="1"/>
        <v>#N/A</v>
      </c>
      <c r="D70" s="3" t="e">
        <f t="shared" si="6"/>
        <v>#N/A</v>
      </c>
      <c r="E70" s="3" t="e">
        <f t="shared" si="7"/>
        <v>#N/A</v>
      </c>
      <c r="F70" s="3" t="e">
        <f t="shared" si="4"/>
        <v>#N/A</v>
      </c>
      <c r="H70" t="e">
        <f t="shared" si="5"/>
        <v>#N/A</v>
      </c>
    </row>
    <row r="71" spans="2:8" x14ac:dyDescent="0.25">
      <c r="B71" t="e">
        <f t="shared" si="0"/>
        <v>#N/A</v>
      </c>
      <c r="C71" s="3" t="e">
        <f t="shared" si="1"/>
        <v>#N/A</v>
      </c>
      <c r="D71" s="3" t="e">
        <f t="shared" si="6"/>
        <v>#N/A</v>
      </c>
      <c r="E71" s="3" t="e">
        <f t="shared" si="7"/>
        <v>#N/A</v>
      </c>
      <c r="F71" s="3" t="e">
        <f t="shared" si="4"/>
        <v>#N/A</v>
      </c>
      <c r="H71" t="e">
        <f t="shared" si="5"/>
        <v>#N/A</v>
      </c>
    </row>
    <row r="72" spans="2:8" x14ac:dyDescent="0.25">
      <c r="B72" t="e">
        <f t="shared" si="0"/>
        <v>#N/A</v>
      </c>
      <c r="C72" s="3" t="e">
        <f t="shared" si="1"/>
        <v>#N/A</v>
      </c>
      <c r="D72" s="3" t="e">
        <f t="shared" si="6"/>
        <v>#N/A</v>
      </c>
      <c r="E72" s="3" t="e">
        <f t="shared" si="7"/>
        <v>#N/A</v>
      </c>
      <c r="F72" s="3" t="e">
        <f t="shared" si="4"/>
        <v>#N/A</v>
      </c>
      <c r="H72" t="e">
        <f t="shared" si="5"/>
        <v>#N/A</v>
      </c>
    </row>
    <row r="73" spans="2:8" x14ac:dyDescent="0.25">
      <c r="B73" t="e">
        <f t="shared" si="0"/>
        <v>#N/A</v>
      </c>
      <c r="C73" s="3" t="e">
        <f t="shared" si="1"/>
        <v>#N/A</v>
      </c>
      <c r="D73" s="3" t="e">
        <f t="shared" si="6"/>
        <v>#N/A</v>
      </c>
      <c r="E73" s="3" t="e">
        <f t="shared" si="7"/>
        <v>#N/A</v>
      </c>
      <c r="F73" s="3" t="e">
        <f t="shared" si="4"/>
        <v>#N/A</v>
      </c>
      <c r="H73" t="e">
        <f t="shared" si="5"/>
        <v>#N/A</v>
      </c>
    </row>
    <row r="74" spans="2:8" x14ac:dyDescent="0.25">
      <c r="B74" t="e">
        <f t="shared" si="0"/>
        <v>#N/A</v>
      </c>
      <c r="C74" s="3" t="e">
        <f t="shared" si="1"/>
        <v>#N/A</v>
      </c>
      <c r="D74" s="3" t="e">
        <f t="shared" si="6"/>
        <v>#N/A</v>
      </c>
      <c r="E74" s="3" t="e">
        <f t="shared" si="7"/>
        <v>#N/A</v>
      </c>
      <c r="F74" s="3" t="e">
        <f t="shared" si="4"/>
        <v>#N/A</v>
      </c>
      <c r="H74" t="e">
        <f t="shared" si="5"/>
        <v>#N/A</v>
      </c>
    </row>
    <row r="75" spans="2:8" x14ac:dyDescent="0.25">
      <c r="B75" t="e">
        <f t="shared" si="0"/>
        <v>#N/A</v>
      </c>
      <c r="C75" s="3" t="e">
        <f t="shared" si="1"/>
        <v>#N/A</v>
      </c>
      <c r="D75" s="3" t="e">
        <f t="shared" si="6"/>
        <v>#N/A</v>
      </c>
      <c r="E75" s="3" t="e">
        <f t="shared" si="7"/>
        <v>#N/A</v>
      </c>
      <c r="F75" s="3" t="e">
        <f t="shared" si="4"/>
        <v>#N/A</v>
      </c>
      <c r="H75" t="e">
        <f t="shared" si="5"/>
        <v>#N/A</v>
      </c>
    </row>
    <row r="76" spans="2:8" x14ac:dyDescent="0.25">
      <c r="B76" t="e">
        <f t="shared" si="0"/>
        <v>#N/A</v>
      </c>
      <c r="C76" s="3" t="e">
        <f t="shared" si="1"/>
        <v>#N/A</v>
      </c>
      <c r="D76" s="3" t="e">
        <f t="shared" si="6"/>
        <v>#N/A</v>
      </c>
      <c r="E76" s="3" t="e">
        <f t="shared" si="7"/>
        <v>#N/A</v>
      </c>
      <c r="F76" s="3" t="e">
        <f t="shared" si="4"/>
        <v>#N/A</v>
      </c>
      <c r="H76" t="e">
        <f t="shared" si="5"/>
        <v>#N/A</v>
      </c>
    </row>
    <row r="77" spans="2:8" x14ac:dyDescent="0.25">
      <c r="B77" t="e">
        <f t="shared" si="0"/>
        <v>#N/A</v>
      </c>
      <c r="C77" s="3" t="e">
        <f t="shared" si="1"/>
        <v>#N/A</v>
      </c>
      <c r="D77" s="3" t="e">
        <f t="shared" si="6"/>
        <v>#N/A</v>
      </c>
      <c r="E77" s="3" t="e">
        <f t="shared" si="7"/>
        <v>#N/A</v>
      </c>
      <c r="F77" s="3" t="e">
        <f t="shared" si="4"/>
        <v>#N/A</v>
      </c>
      <c r="H77" t="e">
        <f t="shared" si="5"/>
        <v>#N/A</v>
      </c>
    </row>
    <row r="78" spans="2:8" x14ac:dyDescent="0.25">
      <c r="B78" t="e">
        <f t="shared" si="0"/>
        <v>#N/A</v>
      </c>
      <c r="C78" s="3" t="e">
        <f t="shared" si="1"/>
        <v>#N/A</v>
      </c>
      <c r="D78" s="3" t="e">
        <f t="shared" si="6"/>
        <v>#N/A</v>
      </c>
      <c r="E78" s="3" t="e">
        <f t="shared" si="7"/>
        <v>#N/A</v>
      </c>
      <c r="F78" s="3" t="e">
        <f t="shared" si="4"/>
        <v>#N/A</v>
      </c>
      <c r="H78" t="e">
        <f t="shared" si="5"/>
        <v>#N/A</v>
      </c>
    </row>
    <row r="79" spans="2:8" x14ac:dyDescent="0.25">
      <c r="B79" t="e">
        <f t="shared" si="0"/>
        <v>#N/A</v>
      </c>
      <c r="C79" s="3" t="e">
        <f t="shared" si="1"/>
        <v>#N/A</v>
      </c>
      <c r="D79" s="3" t="e">
        <f t="shared" si="6"/>
        <v>#N/A</v>
      </c>
      <c r="E79" s="3" t="e">
        <f t="shared" si="7"/>
        <v>#N/A</v>
      </c>
      <c r="F79" s="3" t="e">
        <f t="shared" si="4"/>
        <v>#N/A</v>
      </c>
      <c r="H79" t="e">
        <f t="shared" si="5"/>
        <v>#N/A</v>
      </c>
    </row>
    <row r="80" spans="2:8" x14ac:dyDescent="0.25">
      <c r="B80" t="e">
        <f t="shared" si="0"/>
        <v>#N/A</v>
      </c>
      <c r="C80" s="3" t="e">
        <f t="shared" si="1"/>
        <v>#N/A</v>
      </c>
      <c r="D80" s="3" t="e">
        <f t="shared" si="6"/>
        <v>#N/A</v>
      </c>
      <c r="E80" s="3" t="e">
        <f t="shared" si="7"/>
        <v>#N/A</v>
      </c>
      <c r="F80" s="3" t="e">
        <f t="shared" si="4"/>
        <v>#N/A</v>
      </c>
      <c r="H80" t="e">
        <f t="shared" si="5"/>
        <v>#N/A</v>
      </c>
    </row>
    <row r="81" spans="2:8" x14ac:dyDescent="0.25">
      <c r="B81" t="e">
        <f t="shared" si="0"/>
        <v>#N/A</v>
      </c>
      <c r="C81" s="3" t="e">
        <f t="shared" si="1"/>
        <v>#N/A</v>
      </c>
      <c r="D81" s="3" t="e">
        <f t="shared" si="6"/>
        <v>#N/A</v>
      </c>
      <c r="E81" s="3" t="e">
        <f t="shared" si="7"/>
        <v>#N/A</v>
      </c>
      <c r="F81" s="3" t="e">
        <f t="shared" si="4"/>
        <v>#N/A</v>
      </c>
      <c r="H81" t="e">
        <f t="shared" si="5"/>
        <v>#N/A</v>
      </c>
    </row>
    <row r="82" spans="2:8" x14ac:dyDescent="0.25">
      <c r="B82" t="e">
        <f t="shared" si="0"/>
        <v>#N/A</v>
      </c>
      <c r="C82" s="3" t="e">
        <f t="shared" si="1"/>
        <v>#N/A</v>
      </c>
      <c r="D82" s="3" t="e">
        <f t="shared" si="6"/>
        <v>#N/A</v>
      </c>
      <c r="E82" s="3" t="e">
        <f t="shared" si="7"/>
        <v>#N/A</v>
      </c>
      <c r="F82" s="3" t="e">
        <f t="shared" si="4"/>
        <v>#N/A</v>
      </c>
      <c r="H82" t="e">
        <f t="shared" si="5"/>
        <v>#N/A</v>
      </c>
    </row>
    <row r="83" spans="2:8" x14ac:dyDescent="0.25">
      <c r="B83" t="e">
        <f t="shared" si="0"/>
        <v>#N/A</v>
      </c>
      <c r="C83" s="3" t="e">
        <f t="shared" si="1"/>
        <v>#N/A</v>
      </c>
      <c r="D83" s="3" t="e">
        <f t="shared" si="6"/>
        <v>#N/A</v>
      </c>
      <c r="E83" s="3" t="e">
        <f t="shared" si="7"/>
        <v>#N/A</v>
      </c>
      <c r="F83" s="3" t="e">
        <f t="shared" si="4"/>
        <v>#N/A</v>
      </c>
      <c r="H83" t="e">
        <f t="shared" si="5"/>
        <v>#N/A</v>
      </c>
    </row>
    <row r="84" spans="2:8" x14ac:dyDescent="0.25">
      <c r="B84" t="e">
        <f t="shared" si="0"/>
        <v>#N/A</v>
      </c>
      <c r="C84" s="3" t="e">
        <f t="shared" si="1"/>
        <v>#N/A</v>
      </c>
      <c r="D84" s="3" t="e">
        <f t="shared" si="6"/>
        <v>#N/A</v>
      </c>
      <c r="E84" s="3" t="e">
        <f t="shared" si="7"/>
        <v>#N/A</v>
      </c>
      <c r="F84" s="3" t="e">
        <f t="shared" si="4"/>
        <v>#N/A</v>
      </c>
      <c r="H84" t="e">
        <f t="shared" si="5"/>
        <v>#N/A</v>
      </c>
    </row>
    <row r="85" spans="2:8" x14ac:dyDescent="0.25">
      <c r="B85" t="e">
        <f t="shared" ref="B85:B148" si="8">IF(B84=0,0,IF(B84=$D$7-1,0,B84+1))</f>
        <v>#N/A</v>
      </c>
      <c r="C85" s="3" t="e">
        <f t="shared" ref="C85:C148" si="9">VLOOKUP(B85,tab,2,FALSE)</f>
        <v>#N/A</v>
      </c>
      <c r="D85" s="3" t="e">
        <f t="shared" si="6"/>
        <v>#N/A</v>
      </c>
      <c r="E85" s="3" t="e">
        <f t="shared" si="7"/>
        <v>#N/A</v>
      </c>
      <c r="F85" s="3" t="e">
        <f t="shared" ref="F85:F148" si="10">C85*E85/D85</f>
        <v>#N/A</v>
      </c>
      <c r="H85" t="e">
        <f t="shared" ref="H85:H148" si="11">C85/D85</f>
        <v>#N/A</v>
      </c>
    </row>
    <row r="86" spans="2:8" x14ac:dyDescent="0.25">
      <c r="B86" t="e">
        <f t="shared" si="8"/>
        <v>#N/A</v>
      </c>
      <c r="C86" s="3" t="e">
        <f t="shared" si="9"/>
        <v>#N/A</v>
      </c>
      <c r="D86" s="3" t="e">
        <f t="shared" si="6"/>
        <v>#N/A</v>
      </c>
      <c r="E86" s="3" t="e">
        <f t="shared" si="7"/>
        <v>#N/A</v>
      </c>
      <c r="F86" s="3" t="e">
        <f t="shared" si="10"/>
        <v>#N/A</v>
      </c>
      <c r="H86" t="e">
        <f t="shared" si="11"/>
        <v>#N/A</v>
      </c>
    </row>
    <row r="87" spans="2:8" x14ac:dyDescent="0.25">
      <c r="B87" t="e">
        <f t="shared" si="8"/>
        <v>#N/A</v>
      </c>
      <c r="C87" s="3" t="e">
        <f t="shared" si="9"/>
        <v>#N/A</v>
      </c>
      <c r="D87" s="3" t="e">
        <f t="shared" si="6"/>
        <v>#N/A</v>
      </c>
      <c r="E87" s="3" t="e">
        <f t="shared" si="7"/>
        <v>#N/A</v>
      </c>
      <c r="F87" s="3" t="e">
        <f t="shared" si="10"/>
        <v>#N/A</v>
      </c>
      <c r="H87" t="e">
        <f t="shared" si="11"/>
        <v>#N/A</v>
      </c>
    </row>
    <row r="88" spans="2:8" x14ac:dyDescent="0.25">
      <c r="B88" t="e">
        <f t="shared" si="8"/>
        <v>#N/A</v>
      </c>
      <c r="C88" s="3" t="e">
        <f t="shared" si="9"/>
        <v>#N/A</v>
      </c>
      <c r="D88" s="3" t="e">
        <f t="shared" si="6"/>
        <v>#N/A</v>
      </c>
      <c r="E88" s="3" t="e">
        <f t="shared" si="7"/>
        <v>#N/A</v>
      </c>
      <c r="F88" s="3" t="e">
        <f t="shared" si="10"/>
        <v>#N/A</v>
      </c>
      <c r="H88" t="e">
        <f t="shared" si="11"/>
        <v>#N/A</v>
      </c>
    </row>
    <row r="89" spans="2:8" x14ac:dyDescent="0.25">
      <c r="B89" t="e">
        <f t="shared" si="8"/>
        <v>#N/A</v>
      </c>
      <c r="C89" s="3" t="e">
        <f t="shared" si="9"/>
        <v>#N/A</v>
      </c>
      <c r="D89" s="3" t="e">
        <f t="shared" si="6"/>
        <v>#N/A</v>
      </c>
      <c r="E89" s="3" t="e">
        <f t="shared" si="7"/>
        <v>#N/A</v>
      </c>
      <c r="F89" s="3" t="e">
        <f t="shared" si="10"/>
        <v>#N/A</v>
      </c>
      <c r="H89" t="e">
        <f t="shared" si="11"/>
        <v>#N/A</v>
      </c>
    </row>
    <row r="90" spans="2:8" x14ac:dyDescent="0.25">
      <c r="B90" t="e">
        <f t="shared" si="8"/>
        <v>#N/A</v>
      </c>
      <c r="C90" s="3" t="e">
        <f t="shared" si="9"/>
        <v>#N/A</v>
      </c>
      <c r="D90" s="3" t="e">
        <f t="shared" si="6"/>
        <v>#N/A</v>
      </c>
      <c r="E90" s="3" t="e">
        <f t="shared" si="7"/>
        <v>#N/A</v>
      </c>
      <c r="F90" s="3" t="e">
        <f t="shared" si="10"/>
        <v>#N/A</v>
      </c>
      <c r="H90" t="e">
        <f t="shared" si="11"/>
        <v>#N/A</v>
      </c>
    </row>
    <row r="91" spans="2:8" x14ac:dyDescent="0.25">
      <c r="B91" t="e">
        <f t="shared" si="8"/>
        <v>#N/A</v>
      </c>
      <c r="C91" s="3" t="e">
        <f t="shared" si="9"/>
        <v>#N/A</v>
      </c>
      <c r="D91" s="3" t="e">
        <f t="shared" si="6"/>
        <v>#N/A</v>
      </c>
      <c r="E91" s="3" t="e">
        <f t="shared" si="7"/>
        <v>#N/A</v>
      </c>
      <c r="F91" s="3" t="e">
        <f t="shared" si="10"/>
        <v>#N/A</v>
      </c>
      <c r="H91" t="e">
        <f t="shared" si="11"/>
        <v>#N/A</v>
      </c>
    </row>
    <row r="92" spans="2:8" x14ac:dyDescent="0.25">
      <c r="B92" t="e">
        <f t="shared" si="8"/>
        <v>#N/A</v>
      </c>
      <c r="C92" s="3" t="e">
        <f t="shared" si="9"/>
        <v>#N/A</v>
      </c>
      <c r="D92" s="3" t="e">
        <f t="shared" si="6"/>
        <v>#N/A</v>
      </c>
      <c r="E92" s="3" t="e">
        <f t="shared" si="7"/>
        <v>#N/A</v>
      </c>
      <c r="F92" s="3" t="e">
        <f t="shared" si="10"/>
        <v>#N/A</v>
      </c>
      <c r="H92" t="e">
        <f t="shared" si="11"/>
        <v>#N/A</v>
      </c>
    </row>
    <row r="93" spans="2:8" x14ac:dyDescent="0.25">
      <c r="B93" t="e">
        <f t="shared" si="8"/>
        <v>#N/A</v>
      </c>
      <c r="C93" s="3" t="e">
        <f t="shared" si="9"/>
        <v>#N/A</v>
      </c>
      <c r="D93" s="3" t="e">
        <f t="shared" si="6"/>
        <v>#N/A</v>
      </c>
      <c r="E93" s="3" t="e">
        <f t="shared" si="7"/>
        <v>#N/A</v>
      </c>
      <c r="F93" s="3" t="e">
        <f t="shared" si="10"/>
        <v>#N/A</v>
      </c>
      <c r="H93" t="e">
        <f t="shared" si="11"/>
        <v>#N/A</v>
      </c>
    </row>
    <row r="94" spans="2:8" x14ac:dyDescent="0.25">
      <c r="B94" t="e">
        <f t="shared" si="8"/>
        <v>#N/A</v>
      </c>
      <c r="C94" s="3" t="e">
        <f t="shared" si="9"/>
        <v>#N/A</v>
      </c>
      <c r="D94" s="3" t="e">
        <f t="shared" si="6"/>
        <v>#N/A</v>
      </c>
      <c r="E94" s="3" t="e">
        <f t="shared" si="7"/>
        <v>#N/A</v>
      </c>
      <c r="F94" s="3" t="e">
        <f t="shared" si="10"/>
        <v>#N/A</v>
      </c>
      <c r="H94" t="e">
        <f t="shared" si="11"/>
        <v>#N/A</v>
      </c>
    </row>
    <row r="95" spans="2:8" x14ac:dyDescent="0.25">
      <c r="B95" t="e">
        <f t="shared" si="8"/>
        <v>#N/A</v>
      </c>
      <c r="C95" s="3" t="e">
        <f t="shared" si="9"/>
        <v>#N/A</v>
      </c>
      <c r="D95" s="3" t="e">
        <f t="shared" si="6"/>
        <v>#N/A</v>
      </c>
      <c r="E95" s="3" t="e">
        <f t="shared" si="7"/>
        <v>#N/A</v>
      </c>
      <c r="F95" s="3" t="e">
        <f t="shared" si="10"/>
        <v>#N/A</v>
      </c>
      <c r="H95" t="e">
        <f t="shared" si="11"/>
        <v>#N/A</v>
      </c>
    </row>
    <row r="96" spans="2:8" x14ac:dyDescent="0.25">
      <c r="B96" t="e">
        <f t="shared" si="8"/>
        <v>#N/A</v>
      </c>
      <c r="C96" s="3" t="e">
        <f t="shared" si="9"/>
        <v>#N/A</v>
      </c>
      <c r="D96" s="3" t="e">
        <f t="shared" si="6"/>
        <v>#N/A</v>
      </c>
      <c r="E96" s="3" t="e">
        <f t="shared" si="7"/>
        <v>#N/A</v>
      </c>
      <c r="F96" s="3" t="e">
        <f t="shared" si="10"/>
        <v>#N/A</v>
      </c>
      <c r="H96" t="e">
        <f t="shared" si="11"/>
        <v>#N/A</v>
      </c>
    </row>
    <row r="97" spans="2:8" x14ac:dyDescent="0.25">
      <c r="B97" t="e">
        <f t="shared" si="8"/>
        <v>#N/A</v>
      </c>
      <c r="C97" s="3" t="e">
        <f t="shared" si="9"/>
        <v>#N/A</v>
      </c>
      <c r="D97" s="3" t="e">
        <f t="shared" si="6"/>
        <v>#N/A</v>
      </c>
      <c r="E97" s="3" t="e">
        <f t="shared" si="7"/>
        <v>#N/A</v>
      </c>
      <c r="F97" s="3" t="e">
        <f t="shared" si="10"/>
        <v>#N/A</v>
      </c>
      <c r="H97" t="e">
        <f t="shared" si="11"/>
        <v>#N/A</v>
      </c>
    </row>
    <row r="98" spans="2:8" x14ac:dyDescent="0.25">
      <c r="B98" t="e">
        <f t="shared" si="8"/>
        <v>#N/A</v>
      </c>
      <c r="C98" s="3" t="e">
        <f t="shared" si="9"/>
        <v>#N/A</v>
      </c>
      <c r="D98" s="3" t="e">
        <f t="shared" si="6"/>
        <v>#N/A</v>
      </c>
      <c r="E98" s="3" t="e">
        <f t="shared" si="7"/>
        <v>#N/A</v>
      </c>
      <c r="F98" s="3" t="e">
        <f t="shared" si="10"/>
        <v>#N/A</v>
      </c>
      <c r="H98" t="e">
        <f t="shared" si="11"/>
        <v>#N/A</v>
      </c>
    </row>
    <row r="99" spans="2:8" x14ac:dyDescent="0.25">
      <c r="B99" t="e">
        <f t="shared" si="8"/>
        <v>#N/A</v>
      </c>
      <c r="C99" s="3" t="e">
        <f t="shared" si="9"/>
        <v>#N/A</v>
      </c>
      <c r="D99" s="3" t="e">
        <f t="shared" si="6"/>
        <v>#N/A</v>
      </c>
      <c r="E99" s="3" t="e">
        <f t="shared" si="7"/>
        <v>#N/A</v>
      </c>
      <c r="F99" s="3" t="e">
        <f t="shared" si="10"/>
        <v>#N/A</v>
      </c>
      <c r="H99" t="e">
        <f t="shared" si="11"/>
        <v>#N/A</v>
      </c>
    </row>
    <row r="100" spans="2:8" x14ac:dyDescent="0.25">
      <c r="B100" t="e">
        <f t="shared" si="8"/>
        <v>#N/A</v>
      </c>
      <c r="C100" s="3" t="e">
        <f t="shared" si="9"/>
        <v>#N/A</v>
      </c>
      <c r="D100" s="3" t="e">
        <f t="shared" si="6"/>
        <v>#N/A</v>
      </c>
      <c r="E100" s="3" t="e">
        <f t="shared" si="7"/>
        <v>#N/A</v>
      </c>
      <c r="F100" s="3" t="e">
        <f t="shared" si="10"/>
        <v>#N/A</v>
      </c>
      <c r="H100" t="e">
        <f t="shared" si="11"/>
        <v>#N/A</v>
      </c>
    </row>
    <row r="101" spans="2:8" x14ac:dyDescent="0.25">
      <c r="B101" t="e">
        <f t="shared" si="8"/>
        <v>#N/A</v>
      </c>
      <c r="C101" s="3" t="e">
        <f t="shared" si="9"/>
        <v>#N/A</v>
      </c>
      <c r="D101" s="3" t="e">
        <f t="shared" si="6"/>
        <v>#N/A</v>
      </c>
      <c r="E101" s="3" t="e">
        <f t="shared" si="7"/>
        <v>#N/A</v>
      </c>
      <c r="F101" s="3" t="e">
        <f t="shared" si="10"/>
        <v>#N/A</v>
      </c>
      <c r="H101" t="e">
        <f t="shared" si="11"/>
        <v>#N/A</v>
      </c>
    </row>
    <row r="102" spans="2:8" x14ac:dyDescent="0.25">
      <c r="B102" t="e">
        <f t="shared" si="8"/>
        <v>#N/A</v>
      </c>
      <c r="C102" s="3" t="e">
        <f t="shared" si="9"/>
        <v>#N/A</v>
      </c>
      <c r="D102" s="3" t="e">
        <f t="shared" si="6"/>
        <v>#N/A</v>
      </c>
      <c r="E102" s="3" t="e">
        <f t="shared" si="7"/>
        <v>#N/A</v>
      </c>
      <c r="F102" s="3" t="e">
        <f t="shared" si="10"/>
        <v>#N/A</v>
      </c>
      <c r="H102" t="e">
        <f t="shared" si="11"/>
        <v>#N/A</v>
      </c>
    </row>
    <row r="103" spans="2:8" x14ac:dyDescent="0.25">
      <c r="B103" t="e">
        <f t="shared" si="8"/>
        <v>#N/A</v>
      </c>
      <c r="C103" s="3" t="e">
        <f t="shared" si="9"/>
        <v>#N/A</v>
      </c>
      <c r="D103" s="3" t="e">
        <f t="shared" si="6"/>
        <v>#N/A</v>
      </c>
      <c r="E103" s="3" t="e">
        <f t="shared" si="7"/>
        <v>#N/A</v>
      </c>
      <c r="F103" s="3" t="e">
        <f t="shared" si="10"/>
        <v>#N/A</v>
      </c>
      <c r="H103" t="e">
        <f t="shared" si="11"/>
        <v>#N/A</v>
      </c>
    </row>
    <row r="104" spans="2:8" x14ac:dyDescent="0.25">
      <c r="B104" t="e">
        <f t="shared" si="8"/>
        <v>#N/A</v>
      </c>
      <c r="C104" s="3" t="e">
        <f t="shared" si="9"/>
        <v>#N/A</v>
      </c>
      <c r="D104" s="3" t="e">
        <f t="shared" si="6"/>
        <v>#N/A</v>
      </c>
      <c r="E104" s="3" t="e">
        <f t="shared" si="7"/>
        <v>#N/A</v>
      </c>
      <c r="F104" s="3" t="e">
        <f t="shared" si="10"/>
        <v>#N/A</v>
      </c>
      <c r="H104" t="e">
        <f t="shared" si="11"/>
        <v>#N/A</v>
      </c>
    </row>
    <row r="105" spans="2:8" x14ac:dyDescent="0.25">
      <c r="B105" t="e">
        <f t="shared" si="8"/>
        <v>#N/A</v>
      </c>
      <c r="C105" s="3" t="e">
        <f t="shared" si="9"/>
        <v>#N/A</v>
      </c>
      <c r="D105" s="3" t="e">
        <f t="shared" si="6"/>
        <v>#N/A</v>
      </c>
      <c r="E105" s="3" t="e">
        <f t="shared" si="7"/>
        <v>#N/A</v>
      </c>
      <c r="F105" s="3" t="e">
        <f t="shared" si="10"/>
        <v>#N/A</v>
      </c>
      <c r="H105" t="e">
        <f t="shared" si="11"/>
        <v>#N/A</v>
      </c>
    </row>
    <row r="106" spans="2:8" x14ac:dyDescent="0.25">
      <c r="B106" t="e">
        <f t="shared" si="8"/>
        <v>#N/A</v>
      </c>
      <c r="C106" s="3" t="e">
        <f t="shared" si="9"/>
        <v>#N/A</v>
      </c>
      <c r="D106" s="3" t="e">
        <f t="shared" si="6"/>
        <v>#N/A</v>
      </c>
      <c r="E106" s="3" t="e">
        <f t="shared" si="7"/>
        <v>#N/A</v>
      </c>
      <c r="F106" s="3" t="e">
        <f t="shared" si="10"/>
        <v>#N/A</v>
      </c>
      <c r="H106" t="e">
        <f t="shared" si="11"/>
        <v>#N/A</v>
      </c>
    </row>
    <row r="107" spans="2:8" x14ac:dyDescent="0.25">
      <c r="B107" t="e">
        <f t="shared" si="8"/>
        <v>#N/A</v>
      </c>
      <c r="C107" s="3" t="e">
        <f t="shared" si="9"/>
        <v>#N/A</v>
      </c>
      <c r="D107" s="3" t="e">
        <f t="shared" si="6"/>
        <v>#N/A</v>
      </c>
      <c r="E107" s="3" t="e">
        <f t="shared" si="7"/>
        <v>#N/A</v>
      </c>
      <c r="F107" s="3" t="e">
        <f t="shared" si="10"/>
        <v>#N/A</v>
      </c>
      <c r="H107" t="e">
        <f t="shared" si="11"/>
        <v>#N/A</v>
      </c>
    </row>
    <row r="108" spans="2:8" x14ac:dyDescent="0.25">
      <c r="B108" t="e">
        <f t="shared" si="8"/>
        <v>#N/A</v>
      </c>
      <c r="C108" s="3" t="e">
        <f t="shared" si="9"/>
        <v>#N/A</v>
      </c>
      <c r="D108" s="3" t="e">
        <f t="shared" ref="D108:D171" si="12">VLOOKUP(B108,tab,3,FALSE)</f>
        <v>#N/A</v>
      </c>
      <c r="E108" s="3" t="e">
        <f t="shared" ref="E108:E171" si="13">VLOOKUP(B108,tab,4,FALSE)</f>
        <v>#N/A</v>
      </c>
      <c r="F108" s="3" t="e">
        <f t="shared" si="10"/>
        <v>#N/A</v>
      </c>
      <c r="H108" t="e">
        <f t="shared" si="11"/>
        <v>#N/A</v>
      </c>
    </row>
    <row r="109" spans="2:8" x14ac:dyDescent="0.25">
      <c r="B109" t="e">
        <f t="shared" si="8"/>
        <v>#N/A</v>
      </c>
      <c r="C109" s="3" t="e">
        <f t="shared" si="9"/>
        <v>#N/A</v>
      </c>
      <c r="D109" s="3" t="e">
        <f t="shared" si="12"/>
        <v>#N/A</v>
      </c>
      <c r="E109" s="3" t="e">
        <f t="shared" si="13"/>
        <v>#N/A</v>
      </c>
      <c r="F109" s="3" t="e">
        <f t="shared" si="10"/>
        <v>#N/A</v>
      </c>
      <c r="H109" t="e">
        <f t="shared" si="11"/>
        <v>#N/A</v>
      </c>
    </row>
    <row r="110" spans="2:8" x14ac:dyDescent="0.25">
      <c r="B110" t="e">
        <f t="shared" si="8"/>
        <v>#N/A</v>
      </c>
      <c r="C110" s="3" t="e">
        <f t="shared" si="9"/>
        <v>#N/A</v>
      </c>
      <c r="D110" s="3" t="e">
        <f t="shared" si="12"/>
        <v>#N/A</v>
      </c>
      <c r="E110" s="3" t="e">
        <f t="shared" si="13"/>
        <v>#N/A</v>
      </c>
      <c r="F110" s="3" t="e">
        <f t="shared" si="10"/>
        <v>#N/A</v>
      </c>
      <c r="H110" t="e">
        <f t="shared" si="11"/>
        <v>#N/A</v>
      </c>
    </row>
    <row r="111" spans="2:8" x14ac:dyDescent="0.25">
      <c r="B111" t="e">
        <f t="shared" si="8"/>
        <v>#N/A</v>
      </c>
      <c r="C111" s="3" t="e">
        <f t="shared" si="9"/>
        <v>#N/A</v>
      </c>
      <c r="D111" s="3" t="e">
        <f t="shared" si="12"/>
        <v>#N/A</v>
      </c>
      <c r="E111" s="3" t="e">
        <f t="shared" si="13"/>
        <v>#N/A</v>
      </c>
      <c r="F111" s="3" t="e">
        <f t="shared" si="10"/>
        <v>#N/A</v>
      </c>
      <c r="H111" t="e">
        <f t="shared" si="11"/>
        <v>#N/A</v>
      </c>
    </row>
    <row r="112" spans="2:8" x14ac:dyDescent="0.25">
      <c r="B112" t="e">
        <f t="shared" si="8"/>
        <v>#N/A</v>
      </c>
      <c r="C112" s="3" t="e">
        <f t="shared" si="9"/>
        <v>#N/A</v>
      </c>
      <c r="D112" s="3" t="e">
        <f t="shared" si="12"/>
        <v>#N/A</v>
      </c>
      <c r="E112" s="3" t="e">
        <f t="shared" si="13"/>
        <v>#N/A</v>
      </c>
      <c r="F112" s="3" t="e">
        <f t="shared" si="10"/>
        <v>#N/A</v>
      </c>
      <c r="H112" t="e">
        <f t="shared" si="11"/>
        <v>#N/A</v>
      </c>
    </row>
    <row r="113" spans="2:8" x14ac:dyDescent="0.25">
      <c r="B113" t="e">
        <f t="shared" si="8"/>
        <v>#N/A</v>
      </c>
      <c r="C113" s="3" t="e">
        <f t="shared" si="9"/>
        <v>#N/A</v>
      </c>
      <c r="D113" s="3" t="e">
        <f t="shared" si="12"/>
        <v>#N/A</v>
      </c>
      <c r="E113" s="3" t="e">
        <f t="shared" si="13"/>
        <v>#N/A</v>
      </c>
      <c r="F113" s="3" t="e">
        <f t="shared" si="10"/>
        <v>#N/A</v>
      </c>
      <c r="H113" t="e">
        <f t="shared" si="11"/>
        <v>#N/A</v>
      </c>
    </row>
    <row r="114" spans="2:8" x14ac:dyDescent="0.25">
      <c r="B114" t="e">
        <f t="shared" si="8"/>
        <v>#N/A</v>
      </c>
      <c r="C114" s="3" t="e">
        <f t="shared" si="9"/>
        <v>#N/A</v>
      </c>
      <c r="D114" s="3" t="e">
        <f t="shared" si="12"/>
        <v>#N/A</v>
      </c>
      <c r="E114" s="3" t="e">
        <f t="shared" si="13"/>
        <v>#N/A</v>
      </c>
      <c r="F114" s="3" t="e">
        <f t="shared" si="10"/>
        <v>#N/A</v>
      </c>
      <c r="H114" t="e">
        <f t="shared" si="11"/>
        <v>#N/A</v>
      </c>
    </row>
    <row r="115" spans="2:8" x14ac:dyDescent="0.25">
      <c r="B115" t="e">
        <f t="shared" si="8"/>
        <v>#N/A</v>
      </c>
      <c r="C115" s="3" t="e">
        <f t="shared" si="9"/>
        <v>#N/A</v>
      </c>
      <c r="D115" s="3" t="e">
        <f t="shared" si="12"/>
        <v>#N/A</v>
      </c>
      <c r="E115" s="3" t="e">
        <f t="shared" si="13"/>
        <v>#N/A</v>
      </c>
      <c r="F115" s="3" t="e">
        <f t="shared" si="10"/>
        <v>#N/A</v>
      </c>
      <c r="H115" t="e">
        <f t="shared" si="11"/>
        <v>#N/A</v>
      </c>
    </row>
    <row r="116" spans="2:8" x14ac:dyDescent="0.25">
      <c r="B116" t="e">
        <f t="shared" si="8"/>
        <v>#N/A</v>
      </c>
      <c r="C116" s="3" t="e">
        <f t="shared" si="9"/>
        <v>#N/A</v>
      </c>
      <c r="D116" s="3" t="e">
        <f t="shared" si="12"/>
        <v>#N/A</v>
      </c>
      <c r="E116" s="3" t="e">
        <f t="shared" si="13"/>
        <v>#N/A</v>
      </c>
      <c r="F116" s="3" t="e">
        <f t="shared" si="10"/>
        <v>#N/A</v>
      </c>
      <c r="H116" t="e">
        <f t="shared" si="11"/>
        <v>#N/A</v>
      </c>
    </row>
    <row r="117" spans="2:8" x14ac:dyDescent="0.25">
      <c r="B117" t="e">
        <f t="shared" si="8"/>
        <v>#N/A</v>
      </c>
      <c r="C117" s="3" t="e">
        <f t="shared" si="9"/>
        <v>#N/A</v>
      </c>
      <c r="D117" s="3" t="e">
        <f t="shared" si="12"/>
        <v>#N/A</v>
      </c>
      <c r="E117" s="3" t="e">
        <f t="shared" si="13"/>
        <v>#N/A</v>
      </c>
      <c r="F117" s="3" t="e">
        <f t="shared" si="10"/>
        <v>#N/A</v>
      </c>
      <c r="H117" t="e">
        <f t="shared" si="11"/>
        <v>#N/A</v>
      </c>
    </row>
    <row r="118" spans="2:8" x14ac:dyDescent="0.25">
      <c r="B118" t="e">
        <f t="shared" si="8"/>
        <v>#N/A</v>
      </c>
      <c r="C118" s="3" t="e">
        <f t="shared" si="9"/>
        <v>#N/A</v>
      </c>
      <c r="D118" s="3" t="e">
        <f t="shared" si="12"/>
        <v>#N/A</v>
      </c>
      <c r="E118" s="3" t="e">
        <f t="shared" si="13"/>
        <v>#N/A</v>
      </c>
      <c r="F118" s="3" t="e">
        <f t="shared" si="10"/>
        <v>#N/A</v>
      </c>
      <c r="H118" t="e">
        <f t="shared" si="11"/>
        <v>#N/A</v>
      </c>
    </row>
    <row r="119" spans="2:8" x14ac:dyDescent="0.25">
      <c r="B119" t="e">
        <f t="shared" si="8"/>
        <v>#N/A</v>
      </c>
      <c r="C119" s="3" t="e">
        <f t="shared" si="9"/>
        <v>#N/A</v>
      </c>
      <c r="D119" s="3" t="e">
        <f t="shared" si="12"/>
        <v>#N/A</v>
      </c>
      <c r="E119" s="3" t="e">
        <f t="shared" si="13"/>
        <v>#N/A</v>
      </c>
      <c r="F119" s="3" t="e">
        <f t="shared" si="10"/>
        <v>#N/A</v>
      </c>
      <c r="H119" t="e">
        <f t="shared" si="11"/>
        <v>#N/A</v>
      </c>
    </row>
    <row r="120" spans="2:8" x14ac:dyDescent="0.25">
      <c r="B120" t="e">
        <f t="shared" si="8"/>
        <v>#N/A</v>
      </c>
      <c r="C120" s="3" t="e">
        <f t="shared" si="9"/>
        <v>#N/A</v>
      </c>
      <c r="D120" s="3" t="e">
        <f t="shared" si="12"/>
        <v>#N/A</v>
      </c>
      <c r="E120" s="3" t="e">
        <f t="shared" si="13"/>
        <v>#N/A</v>
      </c>
      <c r="F120" s="3" t="e">
        <f t="shared" si="10"/>
        <v>#N/A</v>
      </c>
      <c r="H120" t="e">
        <f t="shared" si="11"/>
        <v>#N/A</v>
      </c>
    </row>
    <row r="121" spans="2:8" x14ac:dyDescent="0.25">
      <c r="B121" t="e">
        <f t="shared" si="8"/>
        <v>#N/A</v>
      </c>
      <c r="C121" s="3" t="e">
        <f t="shared" si="9"/>
        <v>#N/A</v>
      </c>
      <c r="D121" s="3" t="e">
        <f t="shared" si="12"/>
        <v>#N/A</v>
      </c>
      <c r="E121" s="3" t="e">
        <f t="shared" si="13"/>
        <v>#N/A</v>
      </c>
      <c r="F121" s="3" t="e">
        <f t="shared" si="10"/>
        <v>#N/A</v>
      </c>
      <c r="H121" t="e">
        <f t="shared" si="11"/>
        <v>#N/A</v>
      </c>
    </row>
    <row r="122" spans="2:8" x14ac:dyDescent="0.25">
      <c r="B122" t="e">
        <f t="shared" si="8"/>
        <v>#N/A</v>
      </c>
      <c r="C122" s="3" t="e">
        <f t="shared" si="9"/>
        <v>#N/A</v>
      </c>
      <c r="D122" s="3" t="e">
        <f t="shared" si="12"/>
        <v>#N/A</v>
      </c>
      <c r="E122" s="3" t="e">
        <f t="shared" si="13"/>
        <v>#N/A</v>
      </c>
      <c r="F122" s="3" t="e">
        <f t="shared" si="10"/>
        <v>#N/A</v>
      </c>
      <c r="H122" t="e">
        <f t="shared" si="11"/>
        <v>#N/A</v>
      </c>
    </row>
    <row r="123" spans="2:8" x14ac:dyDescent="0.25">
      <c r="B123" t="e">
        <f t="shared" si="8"/>
        <v>#N/A</v>
      </c>
      <c r="C123" s="3" t="e">
        <f t="shared" si="9"/>
        <v>#N/A</v>
      </c>
      <c r="D123" s="3" t="e">
        <f t="shared" si="12"/>
        <v>#N/A</v>
      </c>
      <c r="E123" s="3" t="e">
        <f t="shared" si="13"/>
        <v>#N/A</v>
      </c>
      <c r="F123" s="3" t="e">
        <f t="shared" si="10"/>
        <v>#N/A</v>
      </c>
      <c r="H123" t="e">
        <f t="shared" si="11"/>
        <v>#N/A</v>
      </c>
    </row>
    <row r="124" spans="2:8" x14ac:dyDescent="0.25">
      <c r="B124" t="e">
        <f t="shared" si="8"/>
        <v>#N/A</v>
      </c>
      <c r="C124" s="3" t="e">
        <f t="shared" si="9"/>
        <v>#N/A</v>
      </c>
      <c r="D124" s="3" t="e">
        <f t="shared" si="12"/>
        <v>#N/A</v>
      </c>
      <c r="E124" s="3" t="e">
        <f t="shared" si="13"/>
        <v>#N/A</v>
      </c>
      <c r="F124" s="3" t="e">
        <f t="shared" si="10"/>
        <v>#N/A</v>
      </c>
      <c r="H124" t="e">
        <f t="shared" si="11"/>
        <v>#N/A</v>
      </c>
    </row>
    <row r="125" spans="2:8" x14ac:dyDescent="0.25">
      <c r="B125" t="e">
        <f t="shared" si="8"/>
        <v>#N/A</v>
      </c>
      <c r="C125" s="3" t="e">
        <f t="shared" si="9"/>
        <v>#N/A</v>
      </c>
      <c r="D125" s="3" t="e">
        <f t="shared" si="12"/>
        <v>#N/A</v>
      </c>
      <c r="E125" s="3" t="e">
        <f t="shared" si="13"/>
        <v>#N/A</v>
      </c>
      <c r="F125" s="3" t="e">
        <f t="shared" si="10"/>
        <v>#N/A</v>
      </c>
      <c r="H125" t="e">
        <f t="shared" si="11"/>
        <v>#N/A</v>
      </c>
    </row>
    <row r="126" spans="2:8" x14ac:dyDescent="0.25">
      <c r="B126" t="e">
        <f t="shared" si="8"/>
        <v>#N/A</v>
      </c>
      <c r="C126" s="3" t="e">
        <f t="shared" si="9"/>
        <v>#N/A</v>
      </c>
      <c r="D126" s="3" t="e">
        <f t="shared" si="12"/>
        <v>#N/A</v>
      </c>
      <c r="E126" s="3" t="e">
        <f t="shared" si="13"/>
        <v>#N/A</v>
      </c>
      <c r="F126" s="3" t="e">
        <f t="shared" si="10"/>
        <v>#N/A</v>
      </c>
      <c r="H126" t="e">
        <f t="shared" si="11"/>
        <v>#N/A</v>
      </c>
    </row>
    <row r="127" spans="2:8" x14ac:dyDescent="0.25">
      <c r="B127" t="e">
        <f t="shared" si="8"/>
        <v>#N/A</v>
      </c>
      <c r="C127" s="3" t="e">
        <f t="shared" si="9"/>
        <v>#N/A</v>
      </c>
      <c r="D127" s="3" t="e">
        <f t="shared" si="12"/>
        <v>#N/A</v>
      </c>
      <c r="E127" s="3" t="e">
        <f t="shared" si="13"/>
        <v>#N/A</v>
      </c>
      <c r="F127" s="3" t="e">
        <f t="shared" si="10"/>
        <v>#N/A</v>
      </c>
      <c r="H127" t="e">
        <f t="shared" si="11"/>
        <v>#N/A</v>
      </c>
    </row>
    <row r="128" spans="2:8" x14ac:dyDescent="0.25">
      <c r="B128" t="e">
        <f t="shared" si="8"/>
        <v>#N/A</v>
      </c>
      <c r="C128" s="3" t="e">
        <f t="shared" si="9"/>
        <v>#N/A</v>
      </c>
      <c r="D128" s="3" t="e">
        <f t="shared" si="12"/>
        <v>#N/A</v>
      </c>
      <c r="E128" s="3" t="e">
        <f t="shared" si="13"/>
        <v>#N/A</v>
      </c>
      <c r="F128" s="3" t="e">
        <f t="shared" si="10"/>
        <v>#N/A</v>
      </c>
      <c r="H128" t="e">
        <f t="shared" si="11"/>
        <v>#N/A</v>
      </c>
    </row>
    <row r="129" spans="2:8" x14ac:dyDescent="0.25">
      <c r="B129" t="e">
        <f t="shared" si="8"/>
        <v>#N/A</v>
      </c>
      <c r="C129" s="3" t="e">
        <f t="shared" si="9"/>
        <v>#N/A</v>
      </c>
      <c r="D129" s="3" t="e">
        <f t="shared" si="12"/>
        <v>#N/A</v>
      </c>
      <c r="E129" s="3" t="e">
        <f t="shared" si="13"/>
        <v>#N/A</v>
      </c>
      <c r="F129" s="3" t="e">
        <f t="shared" si="10"/>
        <v>#N/A</v>
      </c>
      <c r="H129" t="e">
        <f t="shared" si="11"/>
        <v>#N/A</v>
      </c>
    </row>
    <row r="130" spans="2:8" x14ac:dyDescent="0.25">
      <c r="B130" t="e">
        <f t="shared" si="8"/>
        <v>#N/A</v>
      </c>
      <c r="C130" s="3" t="e">
        <f t="shared" si="9"/>
        <v>#N/A</v>
      </c>
      <c r="D130" s="3" t="e">
        <f t="shared" si="12"/>
        <v>#N/A</v>
      </c>
      <c r="E130" s="3" t="e">
        <f t="shared" si="13"/>
        <v>#N/A</v>
      </c>
      <c r="F130" s="3" t="e">
        <f t="shared" si="10"/>
        <v>#N/A</v>
      </c>
      <c r="H130" t="e">
        <f t="shared" si="11"/>
        <v>#N/A</v>
      </c>
    </row>
    <row r="131" spans="2:8" x14ac:dyDescent="0.25">
      <c r="B131" t="e">
        <f t="shared" si="8"/>
        <v>#N/A</v>
      </c>
      <c r="C131" s="3" t="e">
        <f t="shared" si="9"/>
        <v>#N/A</v>
      </c>
      <c r="D131" s="3" t="e">
        <f t="shared" si="12"/>
        <v>#N/A</v>
      </c>
      <c r="E131" s="3" t="e">
        <f t="shared" si="13"/>
        <v>#N/A</v>
      </c>
      <c r="F131" s="3" t="e">
        <f t="shared" si="10"/>
        <v>#N/A</v>
      </c>
      <c r="H131" t="e">
        <f t="shared" si="11"/>
        <v>#N/A</v>
      </c>
    </row>
    <row r="132" spans="2:8" x14ac:dyDescent="0.25">
      <c r="B132" t="e">
        <f t="shared" si="8"/>
        <v>#N/A</v>
      </c>
      <c r="C132" s="3" t="e">
        <f t="shared" si="9"/>
        <v>#N/A</v>
      </c>
      <c r="D132" s="3" t="e">
        <f t="shared" si="12"/>
        <v>#N/A</v>
      </c>
      <c r="E132" s="3" t="e">
        <f t="shared" si="13"/>
        <v>#N/A</v>
      </c>
      <c r="F132" s="3" t="e">
        <f t="shared" si="10"/>
        <v>#N/A</v>
      </c>
      <c r="H132" t="e">
        <f t="shared" si="11"/>
        <v>#N/A</v>
      </c>
    </row>
    <row r="133" spans="2:8" x14ac:dyDescent="0.25">
      <c r="B133" t="e">
        <f t="shared" si="8"/>
        <v>#N/A</v>
      </c>
      <c r="C133" s="3" t="e">
        <f t="shared" si="9"/>
        <v>#N/A</v>
      </c>
      <c r="D133" s="3" t="e">
        <f t="shared" si="12"/>
        <v>#N/A</v>
      </c>
      <c r="E133" s="3" t="e">
        <f t="shared" si="13"/>
        <v>#N/A</v>
      </c>
      <c r="F133" s="3" t="e">
        <f t="shared" si="10"/>
        <v>#N/A</v>
      </c>
      <c r="H133" t="e">
        <f t="shared" si="11"/>
        <v>#N/A</v>
      </c>
    </row>
    <row r="134" spans="2:8" x14ac:dyDescent="0.25">
      <c r="B134" t="e">
        <f t="shared" si="8"/>
        <v>#N/A</v>
      </c>
      <c r="C134" s="3" t="e">
        <f t="shared" si="9"/>
        <v>#N/A</v>
      </c>
      <c r="D134" s="3" t="e">
        <f t="shared" si="12"/>
        <v>#N/A</v>
      </c>
      <c r="E134" s="3" t="e">
        <f t="shared" si="13"/>
        <v>#N/A</v>
      </c>
      <c r="F134" s="3" t="e">
        <f t="shared" si="10"/>
        <v>#N/A</v>
      </c>
      <c r="H134" t="e">
        <f t="shared" si="11"/>
        <v>#N/A</v>
      </c>
    </row>
    <row r="135" spans="2:8" x14ac:dyDescent="0.25">
      <c r="B135" t="e">
        <f t="shared" si="8"/>
        <v>#N/A</v>
      </c>
      <c r="C135" s="3" t="e">
        <f t="shared" si="9"/>
        <v>#N/A</v>
      </c>
      <c r="D135" s="3" t="e">
        <f t="shared" si="12"/>
        <v>#N/A</v>
      </c>
      <c r="E135" s="3" t="e">
        <f t="shared" si="13"/>
        <v>#N/A</v>
      </c>
      <c r="F135" s="3" t="e">
        <f t="shared" si="10"/>
        <v>#N/A</v>
      </c>
      <c r="H135" t="e">
        <f t="shared" si="11"/>
        <v>#N/A</v>
      </c>
    </row>
    <row r="136" spans="2:8" x14ac:dyDescent="0.25">
      <c r="B136" t="e">
        <f t="shared" si="8"/>
        <v>#N/A</v>
      </c>
      <c r="C136" s="3" t="e">
        <f t="shared" si="9"/>
        <v>#N/A</v>
      </c>
      <c r="D136" s="3" t="e">
        <f t="shared" si="12"/>
        <v>#N/A</v>
      </c>
      <c r="E136" s="3" t="e">
        <f t="shared" si="13"/>
        <v>#N/A</v>
      </c>
      <c r="F136" s="3" t="e">
        <f t="shared" si="10"/>
        <v>#N/A</v>
      </c>
      <c r="H136" t="e">
        <f t="shared" si="11"/>
        <v>#N/A</v>
      </c>
    </row>
    <row r="137" spans="2:8" x14ac:dyDescent="0.25">
      <c r="B137" t="e">
        <f t="shared" si="8"/>
        <v>#N/A</v>
      </c>
      <c r="C137" s="3" t="e">
        <f t="shared" si="9"/>
        <v>#N/A</v>
      </c>
      <c r="D137" s="3" t="e">
        <f t="shared" si="12"/>
        <v>#N/A</v>
      </c>
      <c r="E137" s="3" t="e">
        <f t="shared" si="13"/>
        <v>#N/A</v>
      </c>
      <c r="F137" s="3" t="e">
        <f t="shared" si="10"/>
        <v>#N/A</v>
      </c>
      <c r="H137" t="e">
        <f t="shared" si="11"/>
        <v>#N/A</v>
      </c>
    </row>
    <row r="138" spans="2:8" x14ac:dyDescent="0.25">
      <c r="B138" t="e">
        <f t="shared" si="8"/>
        <v>#N/A</v>
      </c>
      <c r="C138" s="3" t="e">
        <f t="shared" si="9"/>
        <v>#N/A</v>
      </c>
      <c r="D138" s="3" t="e">
        <f t="shared" si="12"/>
        <v>#N/A</v>
      </c>
      <c r="E138" s="3" t="e">
        <f t="shared" si="13"/>
        <v>#N/A</v>
      </c>
      <c r="F138" s="3" t="e">
        <f t="shared" si="10"/>
        <v>#N/A</v>
      </c>
      <c r="H138" t="e">
        <f t="shared" si="11"/>
        <v>#N/A</v>
      </c>
    </row>
    <row r="139" spans="2:8" x14ac:dyDescent="0.25">
      <c r="B139" t="e">
        <f t="shared" si="8"/>
        <v>#N/A</v>
      </c>
      <c r="C139" s="3" t="e">
        <f t="shared" si="9"/>
        <v>#N/A</v>
      </c>
      <c r="D139" s="3" t="e">
        <f t="shared" si="12"/>
        <v>#N/A</v>
      </c>
      <c r="E139" s="3" t="e">
        <f t="shared" si="13"/>
        <v>#N/A</v>
      </c>
      <c r="F139" s="3" t="e">
        <f t="shared" si="10"/>
        <v>#N/A</v>
      </c>
      <c r="H139" t="e">
        <f t="shared" si="11"/>
        <v>#N/A</v>
      </c>
    </row>
    <row r="140" spans="2:8" x14ac:dyDescent="0.25">
      <c r="B140" t="e">
        <f t="shared" si="8"/>
        <v>#N/A</v>
      </c>
      <c r="C140" s="3" t="e">
        <f t="shared" si="9"/>
        <v>#N/A</v>
      </c>
      <c r="D140" s="3" t="e">
        <f t="shared" si="12"/>
        <v>#N/A</v>
      </c>
      <c r="E140" s="3" t="e">
        <f t="shared" si="13"/>
        <v>#N/A</v>
      </c>
      <c r="F140" s="3" t="e">
        <f t="shared" si="10"/>
        <v>#N/A</v>
      </c>
      <c r="H140" t="e">
        <f t="shared" si="11"/>
        <v>#N/A</v>
      </c>
    </row>
    <row r="141" spans="2:8" x14ac:dyDescent="0.25">
      <c r="B141" t="e">
        <f t="shared" si="8"/>
        <v>#N/A</v>
      </c>
      <c r="C141" s="3" t="e">
        <f t="shared" si="9"/>
        <v>#N/A</v>
      </c>
      <c r="D141" s="3" t="e">
        <f t="shared" si="12"/>
        <v>#N/A</v>
      </c>
      <c r="E141" s="3" t="e">
        <f t="shared" si="13"/>
        <v>#N/A</v>
      </c>
      <c r="F141" s="3" t="e">
        <f t="shared" si="10"/>
        <v>#N/A</v>
      </c>
      <c r="H141" t="e">
        <f t="shared" si="11"/>
        <v>#N/A</v>
      </c>
    </row>
    <row r="142" spans="2:8" x14ac:dyDescent="0.25">
      <c r="B142" t="e">
        <f t="shared" si="8"/>
        <v>#N/A</v>
      </c>
      <c r="C142" s="3" t="e">
        <f t="shared" si="9"/>
        <v>#N/A</v>
      </c>
      <c r="D142" s="3" t="e">
        <f t="shared" si="12"/>
        <v>#N/A</v>
      </c>
      <c r="E142" s="3" t="e">
        <f t="shared" si="13"/>
        <v>#N/A</v>
      </c>
      <c r="F142" s="3" t="e">
        <f t="shared" si="10"/>
        <v>#N/A</v>
      </c>
      <c r="H142" t="e">
        <f t="shared" si="11"/>
        <v>#N/A</v>
      </c>
    </row>
    <row r="143" spans="2:8" x14ac:dyDescent="0.25">
      <c r="B143" t="e">
        <f t="shared" si="8"/>
        <v>#N/A</v>
      </c>
      <c r="C143" s="3" t="e">
        <f t="shared" si="9"/>
        <v>#N/A</v>
      </c>
      <c r="D143" s="3" t="e">
        <f t="shared" si="12"/>
        <v>#N/A</v>
      </c>
      <c r="E143" s="3" t="e">
        <f t="shared" si="13"/>
        <v>#N/A</v>
      </c>
      <c r="F143" s="3" t="e">
        <f t="shared" si="10"/>
        <v>#N/A</v>
      </c>
      <c r="H143" t="e">
        <f t="shared" si="11"/>
        <v>#N/A</v>
      </c>
    </row>
    <row r="144" spans="2:8" x14ac:dyDescent="0.25">
      <c r="B144" t="e">
        <f t="shared" si="8"/>
        <v>#N/A</v>
      </c>
      <c r="C144" s="3" t="e">
        <f t="shared" si="9"/>
        <v>#N/A</v>
      </c>
      <c r="D144" s="3" t="e">
        <f t="shared" si="12"/>
        <v>#N/A</v>
      </c>
      <c r="E144" s="3" t="e">
        <f t="shared" si="13"/>
        <v>#N/A</v>
      </c>
      <c r="F144" s="3" t="e">
        <f t="shared" si="10"/>
        <v>#N/A</v>
      </c>
      <c r="H144" t="e">
        <f t="shared" si="11"/>
        <v>#N/A</v>
      </c>
    </row>
    <row r="145" spans="2:8" x14ac:dyDescent="0.25">
      <c r="B145" t="e">
        <f t="shared" si="8"/>
        <v>#N/A</v>
      </c>
      <c r="C145" s="3" t="e">
        <f t="shared" si="9"/>
        <v>#N/A</v>
      </c>
      <c r="D145" s="3" t="e">
        <f t="shared" si="12"/>
        <v>#N/A</v>
      </c>
      <c r="E145" s="3" t="e">
        <f t="shared" si="13"/>
        <v>#N/A</v>
      </c>
      <c r="F145" s="3" t="e">
        <f t="shared" si="10"/>
        <v>#N/A</v>
      </c>
      <c r="H145" t="e">
        <f t="shared" si="11"/>
        <v>#N/A</v>
      </c>
    </row>
    <row r="146" spans="2:8" x14ac:dyDescent="0.25">
      <c r="B146" t="e">
        <f t="shared" si="8"/>
        <v>#N/A</v>
      </c>
      <c r="C146" s="3" t="e">
        <f t="shared" si="9"/>
        <v>#N/A</v>
      </c>
      <c r="D146" s="3" t="e">
        <f t="shared" si="12"/>
        <v>#N/A</v>
      </c>
      <c r="E146" s="3" t="e">
        <f t="shared" si="13"/>
        <v>#N/A</v>
      </c>
      <c r="F146" s="3" t="e">
        <f t="shared" si="10"/>
        <v>#N/A</v>
      </c>
      <c r="H146" t="e">
        <f t="shared" si="11"/>
        <v>#N/A</v>
      </c>
    </row>
    <row r="147" spans="2:8" x14ac:dyDescent="0.25">
      <c r="B147" t="e">
        <f t="shared" si="8"/>
        <v>#N/A</v>
      </c>
      <c r="C147" s="3" t="e">
        <f t="shared" si="9"/>
        <v>#N/A</v>
      </c>
      <c r="D147" s="3" t="e">
        <f t="shared" si="12"/>
        <v>#N/A</v>
      </c>
      <c r="E147" s="3" t="e">
        <f t="shared" si="13"/>
        <v>#N/A</v>
      </c>
      <c r="F147" s="3" t="e">
        <f t="shared" si="10"/>
        <v>#N/A</v>
      </c>
      <c r="H147" t="e">
        <f t="shared" si="11"/>
        <v>#N/A</v>
      </c>
    </row>
    <row r="148" spans="2:8" x14ac:dyDescent="0.25">
      <c r="B148" t="e">
        <f t="shared" si="8"/>
        <v>#N/A</v>
      </c>
      <c r="C148" s="3" t="e">
        <f t="shared" si="9"/>
        <v>#N/A</v>
      </c>
      <c r="D148" s="3" t="e">
        <f t="shared" si="12"/>
        <v>#N/A</v>
      </c>
      <c r="E148" s="3" t="e">
        <f t="shared" si="13"/>
        <v>#N/A</v>
      </c>
      <c r="F148" s="3" t="e">
        <f t="shared" si="10"/>
        <v>#N/A</v>
      </c>
      <c r="H148" t="e">
        <f t="shared" si="11"/>
        <v>#N/A</v>
      </c>
    </row>
    <row r="149" spans="2:8" x14ac:dyDescent="0.25">
      <c r="B149" t="e">
        <f t="shared" ref="B149:B212" si="14">IF(B148=0,0,IF(B148=$D$7-1,0,B148+1))</f>
        <v>#N/A</v>
      </c>
      <c r="C149" s="3" t="e">
        <f t="shared" ref="C149:C212" si="15">VLOOKUP(B149,tab,2,FALSE)</f>
        <v>#N/A</v>
      </c>
      <c r="D149" s="3" t="e">
        <f t="shared" si="12"/>
        <v>#N/A</v>
      </c>
      <c r="E149" s="3" t="e">
        <f t="shared" si="13"/>
        <v>#N/A</v>
      </c>
      <c r="F149" s="3" t="e">
        <f t="shared" ref="F149:F212" si="16">C149*E149/D149</f>
        <v>#N/A</v>
      </c>
      <c r="H149" t="e">
        <f t="shared" ref="H149:H212" si="17">C149/D149</f>
        <v>#N/A</v>
      </c>
    </row>
    <row r="150" spans="2:8" x14ac:dyDescent="0.25">
      <c r="B150" t="e">
        <f t="shared" si="14"/>
        <v>#N/A</v>
      </c>
      <c r="C150" s="3" t="e">
        <f t="shared" si="15"/>
        <v>#N/A</v>
      </c>
      <c r="D150" s="3" t="e">
        <f t="shared" si="12"/>
        <v>#N/A</v>
      </c>
      <c r="E150" s="3" t="e">
        <f t="shared" si="13"/>
        <v>#N/A</v>
      </c>
      <c r="F150" s="3" t="e">
        <f t="shared" si="16"/>
        <v>#N/A</v>
      </c>
      <c r="H150" t="e">
        <f t="shared" si="17"/>
        <v>#N/A</v>
      </c>
    </row>
    <row r="151" spans="2:8" x14ac:dyDescent="0.25">
      <c r="B151" t="e">
        <f t="shared" si="14"/>
        <v>#N/A</v>
      </c>
      <c r="C151" s="3" t="e">
        <f t="shared" si="15"/>
        <v>#N/A</v>
      </c>
      <c r="D151" s="3" t="e">
        <f t="shared" si="12"/>
        <v>#N/A</v>
      </c>
      <c r="E151" s="3" t="e">
        <f t="shared" si="13"/>
        <v>#N/A</v>
      </c>
      <c r="F151" s="3" t="e">
        <f t="shared" si="16"/>
        <v>#N/A</v>
      </c>
      <c r="H151" t="e">
        <f t="shared" si="17"/>
        <v>#N/A</v>
      </c>
    </row>
    <row r="152" spans="2:8" x14ac:dyDescent="0.25">
      <c r="B152" t="e">
        <f t="shared" si="14"/>
        <v>#N/A</v>
      </c>
      <c r="C152" s="3" t="e">
        <f t="shared" si="15"/>
        <v>#N/A</v>
      </c>
      <c r="D152" s="3" t="e">
        <f t="shared" si="12"/>
        <v>#N/A</v>
      </c>
      <c r="E152" s="3" t="e">
        <f t="shared" si="13"/>
        <v>#N/A</v>
      </c>
      <c r="F152" s="3" t="e">
        <f t="shared" si="16"/>
        <v>#N/A</v>
      </c>
      <c r="H152" t="e">
        <f t="shared" si="17"/>
        <v>#N/A</v>
      </c>
    </row>
    <row r="153" spans="2:8" x14ac:dyDescent="0.25">
      <c r="B153" t="e">
        <f t="shared" si="14"/>
        <v>#N/A</v>
      </c>
      <c r="C153" s="3" t="e">
        <f t="shared" si="15"/>
        <v>#N/A</v>
      </c>
      <c r="D153" s="3" t="e">
        <f t="shared" si="12"/>
        <v>#N/A</v>
      </c>
      <c r="E153" s="3" t="e">
        <f t="shared" si="13"/>
        <v>#N/A</v>
      </c>
      <c r="F153" s="3" t="e">
        <f t="shared" si="16"/>
        <v>#N/A</v>
      </c>
      <c r="H153" t="e">
        <f t="shared" si="17"/>
        <v>#N/A</v>
      </c>
    </row>
    <row r="154" spans="2:8" x14ac:dyDescent="0.25">
      <c r="B154" t="e">
        <f t="shared" si="14"/>
        <v>#N/A</v>
      </c>
      <c r="C154" s="3" t="e">
        <f t="shared" si="15"/>
        <v>#N/A</v>
      </c>
      <c r="D154" s="3" t="e">
        <f t="shared" si="12"/>
        <v>#N/A</v>
      </c>
      <c r="E154" s="3" t="e">
        <f t="shared" si="13"/>
        <v>#N/A</v>
      </c>
      <c r="F154" s="3" t="e">
        <f t="shared" si="16"/>
        <v>#N/A</v>
      </c>
      <c r="H154" t="e">
        <f t="shared" si="17"/>
        <v>#N/A</v>
      </c>
    </row>
    <row r="155" spans="2:8" x14ac:dyDescent="0.25">
      <c r="B155" t="e">
        <f t="shared" si="14"/>
        <v>#N/A</v>
      </c>
      <c r="C155" s="3" t="e">
        <f t="shared" si="15"/>
        <v>#N/A</v>
      </c>
      <c r="D155" s="3" t="e">
        <f t="shared" si="12"/>
        <v>#N/A</v>
      </c>
      <c r="E155" s="3" t="e">
        <f t="shared" si="13"/>
        <v>#N/A</v>
      </c>
      <c r="F155" s="3" t="e">
        <f t="shared" si="16"/>
        <v>#N/A</v>
      </c>
      <c r="H155" t="e">
        <f t="shared" si="17"/>
        <v>#N/A</v>
      </c>
    </row>
    <row r="156" spans="2:8" x14ac:dyDescent="0.25">
      <c r="B156" t="e">
        <f t="shared" si="14"/>
        <v>#N/A</v>
      </c>
      <c r="C156" s="3" t="e">
        <f t="shared" si="15"/>
        <v>#N/A</v>
      </c>
      <c r="D156" s="3" t="e">
        <f t="shared" si="12"/>
        <v>#N/A</v>
      </c>
      <c r="E156" s="3" t="e">
        <f t="shared" si="13"/>
        <v>#N/A</v>
      </c>
      <c r="F156" s="3" t="e">
        <f t="shared" si="16"/>
        <v>#N/A</v>
      </c>
      <c r="H156" t="e">
        <f t="shared" si="17"/>
        <v>#N/A</v>
      </c>
    </row>
    <row r="157" spans="2:8" x14ac:dyDescent="0.25">
      <c r="B157" t="e">
        <f t="shared" si="14"/>
        <v>#N/A</v>
      </c>
      <c r="C157" s="3" t="e">
        <f t="shared" si="15"/>
        <v>#N/A</v>
      </c>
      <c r="D157" s="3" t="e">
        <f t="shared" si="12"/>
        <v>#N/A</v>
      </c>
      <c r="E157" s="3" t="e">
        <f t="shared" si="13"/>
        <v>#N/A</v>
      </c>
      <c r="F157" s="3" t="e">
        <f t="shared" si="16"/>
        <v>#N/A</v>
      </c>
      <c r="H157" t="e">
        <f t="shared" si="17"/>
        <v>#N/A</v>
      </c>
    </row>
    <row r="158" spans="2:8" x14ac:dyDescent="0.25">
      <c r="B158" t="e">
        <f t="shared" si="14"/>
        <v>#N/A</v>
      </c>
      <c r="C158" s="3" t="e">
        <f t="shared" si="15"/>
        <v>#N/A</v>
      </c>
      <c r="D158" s="3" t="e">
        <f t="shared" si="12"/>
        <v>#N/A</v>
      </c>
      <c r="E158" s="3" t="e">
        <f t="shared" si="13"/>
        <v>#N/A</v>
      </c>
      <c r="F158" s="3" t="e">
        <f t="shared" si="16"/>
        <v>#N/A</v>
      </c>
      <c r="H158" t="e">
        <f t="shared" si="17"/>
        <v>#N/A</v>
      </c>
    </row>
    <row r="159" spans="2:8" x14ac:dyDescent="0.25">
      <c r="B159" t="e">
        <f t="shared" si="14"/>
        <v>#N/A</v>
      </c>
      <c r="C159" s="3" t="e">
        <f t="shared" si="15"/>
        <v>#N/A</v>
      </c>
      <c r="D159" s="3" t="e">
        <f t="shared" si="12"/>
        <v>#N/A</v>
      </c>
      <c r="E159" s="3" t="e">
        <f t="shared" si="13"/>
        <v>#N/A</v>
      </c>
      <c r="F159" s="3" t="e">
        <f t="shared" si="16"/>
        <v>#N/A</v>
      </c>
      <c r="H159" t="e">
        <f t="shared" si="17"/>
        <v>#N/A</v>
      </c>
    </row>
    <row r="160" spans="2:8" x14ac:dyDescent="0.25">
      <c r="B160" t="e">
        <f t="shared" si="14"/>
        <v>#N/A</v>
      </c>
      <c r="C160" s="3" t="e">
        <f t="shared" si="15"/>
        <v>#N/A</v>
      </c>
      <c r="D160" s="3" t="e">
        <f t="shared" si="12"/>
        <v>#N/A</v>
      </c>
      <c r="E160" s="3" t="e">
        <f t="shared" si="13"/>
        <v>#N/A</v>
      </c>
      <c r="F160" s="3" t="e">
        <f t="shared" si="16"/>
        <v>#N/A</v>
      </c>
      <c r="H160" t="e">
        <f t="shared" si="17"/>
        <v>#N/A</v>
      </c>
    </row>
    <row r="161" spans="2:8" x14ac:dyDescent="0.25">
      <c r="B161" t="e">
        <f t="shared" si="14"/>
        <v>#N/A</v>
      </c>
      <c r="C161" s="3" t="e">
        <f t="shared" si="15"/>
        <v>#N/A</v>
      </c>
      <c r="D161" s="3" t="e">
        <f t="shared" si="12"/>
        <v>#N/A</v>
      </c>
      <c r="E161" s="3" t="e">
        <f t="shared" si="13"/>
        <v>#N/A</v>
      </c>
      <c r="F161" s="3" t="e">
        <f t="shared" si="16"/>
        <v>#N/A</v>
      </c>
      <c r="H161" t="e">
        <f t="shared" si="17"/>
        <v>#N/A</v>
      </c>
    </row>
    <row r="162" spans="2:8" x14ac:dyDescent="0.25">
      <c r="B162" t="e">
        <f t="shared" si="14"/>
        <v>#N/A</v>
      </c>
      <c r="C162" s="3" t="e">
        <f t="shared" si="15"/>
        <v>#N/A</v>
      </c>
      <c r="D162" s="3" t="e">
        <f t="shared" si="12"/>
        <v>#N/A</v>
      </c>
      <c r="E162" s="3" t="e">
        <f t="shared" si="13"/>
        <v>#N/A</v>
      </c>
      <c r="F162" s="3" t="e">
        <f t="shared" si="16"/>
        <v>#N/A</v>
      </c>
      <c r="H162" t="e">
        <f t="shared" si="17"/>
        <v>#N/A</v>
      </c>
    </row>
    <row r="163" spans="2:8" x14ac:dyDescent="0.25">
      <c r="B163" t="e">
        <f t="shared" si="14"/>
        <v>#N/A</v>
      </c>
      <c r="C163" s="3" t="e">
        <f t="shared" si="15"/>
        <v>#N/A</v>
      </c>
      <c r="D163" s="3" t="e">
        <f t="shared" si="12"/>
        <v>#N/A</v>
      </c>
      <c r="E163" s="3" t="e">
        <f t="shared" si="13"/>
        <v>#N/A</v>
      </c>
      <c r="F163" s="3" t="e">
        <f t="shared" si="16"/>
        <v>#N/A</v>
      </c>
      <c r="H163" t="e">
        <f t="shared" si="17"/>
        <v>#N/A</v>
      </c>
    </row>
    <row r="164" spans="2:8" x14ac:dyDescent="0.25">
      <c r="B164" t="e">
        <f t="shared" si="14"/>
        <v>#N/A</v>
      </c>
      <c r="C164" s="3" t="e">
        <f t="shared" si="15"/>
        <v>#N/A</v>
      </c>
      <c r="D164" s="3" t="e">
        <f t="shared" si="12"/>
        <v>#N/A</v>
      </c>
      <c r="E164" s="3" t="e">
        <f t="shared" si="13"/>
        <v>#N/A</v>
      </c>
      <c r="F164" s="3" t="e">
        <f t="shared" si="16"/>
        <v>#N/A</v>
      </c>
      <c r="H164" t="e">
        <f t="shared" si="17"/>
        <v>#N/A</v>
      </c>
    </row>
    <row r="165" spans="2:8" x14ac:dyDescent="0.25">
      <c r="B165" t="e">
        <f t="shared" si="14"/>
        <v>#N/A</v>
      </c>
      <c r="C165" s="3" t="e">
        <f t="shared" si="15"/>
        <v>#N/A</v>
      </c>
      <c r="D165" s="3" t="e">
        <f t="shared" si="12"/>
        <v>#N/A</v>
      </c>
      <c r="E165" s="3" t="e">
        <f t="shared" si="13"/>
        <v>#N/A</v>
      </c>
      <c r="F165" s="3" t="e">
        <f t="shared" si="16"/>
        <v>#N/A</v>
      </c>
      <c r="H165" t="e">
        <f t="shared" si="17"/>
        <v>#N/A</v>
      </c>
    </row>
    <row r="166" spans="2:8" x14ac:dyDescent="0.25">
      <c r="B166" t="e">
        <f t="shared" si="14"/>
        <v>#N/A</v>
      </c>
      <c r="C166" s="3" t="e">
        <f t="shared" si="15"/>
        <v>#N/A</v>
      </c>
      <c r="D166" s="3" t="e">
        <f t="shared" si="12"/>
        <v>#N/A</v>
      </c>
      <c r="E166" s="3" t="e">
        <f t="shared" si="13"/>
        <v>#N/A</v>
      </c>
      <c r="F166" s="3" t="e">
        <f t="shared" si="16"/>
        <v>#N/A</v>
      </c>
      <c r="H166" t="e">
        <f t="shared" si="17"/>
        <v>#N/A</v>
      </c>
    </row>
    <row r="167" spans="2:8" x14ac:dyDescent="0.25">
      <c r="B167" t="e">
        <f t="shared" si="14"/>
        <v>#N/A</v>
      </c>
      <c r="C167" s="3" t="e">
        <f t="shared" si="15"/>
        <v>#N/A</v>
      </c>
      <c r="D167" s="3" t="e">
        <f t="shared" si="12"/>
        <v>#N/A</v>
      </c>
      <c r="E167" s="3" t="e">
        <f t="shared" si="13"/>
        <v>#N/A</v>
      </c>
      <c r="F167" s="3" t="e">
        <f t="shared" si="16"/>
        <v>#N/A</v>
      </c>
      <c r="H167" t="e">
        <f t="shared" si="17"/>
        <v>#N/A</v>
      </c>
    </row>
    <row r="168" spans="2:8" x14ac:dyDescent="0.25">
      <c r="B168" t="e">
        <f t="shared" si="14"/>
        <v>#N/A</v>
      </c>
      <c r="C168" s="3" t="e">
        <f t="shared" si="15"/>
        <v>#N/A</v>
      </c>
      <c r="D168" s="3" t="e">
        <f t="shared" si="12"/>
        <v>#N/A</v>
      </c>
      <c r="E168" s="3" t="e">
        <f t="shared" si="13"/>
        <v>#N/A</v>
      </c>
      <c r="F168" s="3" t="e">
        <f t="shared" si="16"/>
        <v>#N/A</v>
      </c>
      <c r="H168" t="e">
        <f t="shared" si="17"/>
        <v>#N/A</v>
      </c>
    </row>
    <row r="169" spans="2:8" x14ac:dyDescent="0.25">
      <c r="B169" t="e">
        <f t="shared" si="14"/>
        <v>#N/A</v>
      </c>
      <c r="C169" s="3" t="e">
        <f t="shared" si="15"/>
        <v>#N/A</v>
      </c>
      <c r="D169" s="3" t="e">
        <f t="shared" si="12"/>
        <v>#N/A</v>
      </c>
      <c r="E169" s="3" t="e">
        <f t="shared" si="13"/>
        <v>#N/A</v>
      </c>
      <c r="F169" s="3" t="e">
        <f t="shared" si="16"/>
        <v>#N/A</v>
      </c>
      <c r="H169" t="e">
        <f t="shared" si="17"/>
        <v>#N/A</v>
      </c>
    </row>
    <row r="170" spans="2:8" x14ac:dyDescent="0.25">
      <c r="B170" t="e">
        <f t="shared" si="14"/>
        <v>#N/A</v>
      </c>
      <c r="C170" s="3" t="e">
        <f t="shared" si="15"/>
        <v>#N/A</v>
      </c>
      <c r="D170" s="3" t="e">
        <f t="shared" si="12"/>
        <v>#N/A</v>
      </c>
      <c r="E170" s="3" t="e">
        <f t="shared" si="13"/>
        <v>#N/A</v>
      </c>
      <c r="F170" s="3" t="e">
        <f t="shared" si="16"/>
        <v>#N/A</v>
      </c>
      <c r="H170" t="e">
        <f t="shared" si="17"/>
        <v>#N/A</v>
      </c>
    </row>
    <row r="171" spans="2:8" x14ac:dyDescent="0.25">
      <c r="B171" t="e">
        <f t="shared" si="14"/>
        <v>#N/A</v>
      </c>
      <c r="C171" s="3" t="e">
        <f t="shared" si="15"/>
        <v>#N/A</v>
      </c>
      <c r="D171" s="3" t="e">
        <f t="shared" si="12"/>
        <v>#N/A</v>
      </c>
      <c r="E171" s="3" t="e">
        <f t="shared" si="13"/>
        <v>#N/A</v>
      </c>
      <c r="F171" s="3" t="e">
        <f t="shared" si="16"/>
        <v>#N/A</v>
      </c>
      <c r="H171" t="e">
        <f t="shared" si="17"/>
        <v>#N/A</v>
      </c>
    </row>
    <row r="172" spans="2:8" x14ac:dyDescent="0.25">
      <c r="B172" t="e">
        <f t="shared" si="14"/>
        <v>#N/A</v>
      </c>
      <c r="C172" s="3" t="e">
        <f t="shared" si="15"/>
        <v>#N/A</v>
      </c>
      <c r="D172" s="3" t="e">
        <f t="shared" ref="D172:D235" si="18">VLOOKUP(B172,tab,3,FALSE)</f>
        <v>#N/A</v>
      </c>
      <c r="E172" s="3" t="e">
        <f t="shared" ref="E172:E235" si="19">VLOOKUP(B172,tab,4,FALSE)</f>
        <v>#N/A</v>
      </c>
      <c r="F172" s="3" t="e">
        <f t="shared" si="16"/>
        <v>#N/A</v>
      </c>
      <c r="H172" t="e">
        <f t="shared" si="17"/>
        <v>#N/A</v>
      </c>
    </row>
    <row r="173" spans="2:8" x14ac:dyDescent="0.25">
      <c r="B173" t="e">
        <f t="shared" si="14"/>
        <v>#N/A</v>
      </c>
      <c r="C173" s="3" t="e">
        <f t="shared" si="15"/>
        <v>#N/A</v>
      </c>
      <c r="D173" s="3" t="e">
        <f t="shared" si="18"/>
        <v>#N/A</v>
      </c>
      <c r="E173" s="3" t="e">
        <f t="shared" si="19"/>
        <v>#N/A</v>
      </c>
      <c r="F173" s="3" t="e">
        <f t="shared" si="16"/>
        <v>#N/A</v>
      </c>
      <c r="H173" t="e">
        <f t="shared" si="17"/>
        <v>#N/A</v>
      </c>
    </row>
    <row r="174" spans="2:8" x14ac:dyDescent="0.25">
      <c r="B174" t="e">
        <f t="shared" si="14"/>
        <v>#N/A</v>
      </c>
      <c r="C174" s="3" t="e">
        <f t="shared" si="15"/>
        <v>#N/A</v>
      </c>
      <c r="D174" s="3" t="e">
        <f t="shared" si="18"/>
        <v>#N/A</v>
      </c>
      <c r="E174" s="3" t="e">
        <f t="shared" si="19"/>
        <v>#N/A</v>
      </c>
      <c r="F174" s="3" t="e">
        <f t="shared" si="16"/>
        <v>#N/A</v>
      </c>
      <c r="H174" t="e">
        <f t="shared" si="17"/>
        <v>#N/A</v>
      </c>
    </row>
    <row r="175" spans="2:8" x14ac:dyDescent="0.25">
      <c r="B175" t="e">
        <f t="shared" si="14"/>
        <v>#N/A</v>
      </c>
      <c r="C175" s="3" t="e">
        <f t="shared" si="15"/>
        <v>#N/A</v>
      </c>
      <c r="D175" s="3" t="e">
        <f t="shared" si="18"/>
        <v>#N/A</v>
      </c>
      <c r="E175" s="3" t="e">
        <f t="shared" si="19"/>
        <v>#N/A</v>
      </c>
      <c r="F175" s="3" t="e">
        <f t="shared" si="16"/>
        <v>#N/A</v>
      </c>
      <c r="H175" t="e">
        <f t="shared" si="17"/>
        <v>#N/A</v>
      </c>
    </row>
    <row r="176" spans="2:8" x14ac:dyDescent="0.25">
      <c r="B176" t="e">
        <f t="shared" si="14"/>
        <v>#N/A</v>
      </c>
      <c r="C176" s="3" t="e">
        <f t="shared" si="15"/>
        <v>#N/A</v>
      </c>
      <c r="D176" s="3" t="e">
        <f t="shared" si="18"/>
        <v>#N/A</v>
      </c>
      <c r="E176" s="3" t="e">
        <f t="shared" si="19"/>
        <v>#N/A</v>
      </c>
      <c r="F176" s="3" t="e">
        <f t="shared" si="16"/>
        <v>#N/A</v>
      </c>
      <c r="H176" t="e">
        <f t="shared" si="17"/>
        <v>#N/A</v>
      </c>
    </row>
    <row r="177" spans="2:8" x14ac:dyDescent="0.25">
      <c r="B177" t="e">
        <f t="shared" si="14"/>
        <v>#N/A</v>
      </c>
      <c r="C177" s="3" t="e">
        <f t="shared" si="15"/>
        <v>#N/A</v>
      </c>
      <c r="D177" s="3" t="e">
        <f t="shared" si="18"/>
        <v>#N/A</v>
      </c>
      <c r="E177" s="3" t="e">
        <f t="shared" si="19"/>
        <v>#N/A</v>
      </c>
      <c r="F177" s="3" t="e">
        <f t="shared" si="16"/>
        <v>#N/A</v>
      </c>
      <c r="H177" t="e">
        <f t="shared" si="17"/>
        <v>#N/A</v>
      </c>
    </row>
    <row r="178" spans="2:8" x14ac:dyDescent="0.25">
      <c r="B178" t="e">
        <f t="shared" si="14"/>
        <v>#N/A</v>
      </c>
      <c r="C178" s="3" t="e">
        <f t="shared" si="15"/>
        <v>#N/A</v>
      </c>
      <c r="D178" s="3" t="e">
        <f t="shared" si="18"/>
        <v>#N/A</v>
      </c>
      <c r="E178" s="3" t="e">
        <f t="shared" si="19"/>
        <v>#N/A</v>
      </c>
      <c r="F178" s="3" t="e">
        <f t="shared" si="16"/>
        <v>#N/A</v>
      </c>
      <c r="H178" t="e">
        <f t="shared" si="17"/>
        <v>#N/A</v>
      </c>
    </row>
    <row r="179" spans="2:8" x14ac:dyDescent="0.25">
      <c r="B179" t="e">
        <f t="shared" si="14"/>
        <v>#N/A</v>
      </c>
      <c r="C179" s="3" t="e">
        <f t="shared" si="15"/>
        <v>#N/A</v>
      </c>
      <c r="D179" s="3" t="e">
        <f t="shared" si="18"/>
        <v>#N/A</v>
      </c>
      <c r="E179" s="3" t="e">
        <f t="shared" si="19"/>
        <v>#N/A</v>
      </c>
      <c r="F179" s="3" t="e">
        <f t="shared" si="16"/>
        <v>#N/A</v>
      </c>
      <c r="H179" t="e">
        <f t="shared" si="17"/>
        <v>#N/A</v>
      </c>
    </row>
    <row r="180" spans="2:8" x14ac:dyDescent="0.25">
      <c r="B180" t="e">
        <f t="shared" si="14"/>
        <v>#N/A</v>
      </c>
      <c r="C180" s="3" t="e">
        <f t="shared" si="15"/>
        <v>#N/A</v>
      </c>
      <c r="D180" s="3" t="e">
        <f t="shared" si="18"/>
        <v>#N/A</v>
      </c>
      <c r="E180" s="3" t="e">
        <f t="shared" si="19"/>
        <v>#N/A</v>
      </c>
      <c r="F180" s="3" t="e">
        <f t="shared" si="16"/>
        <v>#N/A</v>
      </c>
      <c r="H180" t="e">
        <f t="shared" si="17"/>
        <v>#N/A</v>
      </c>
    </row>
    <row r="181" spans="2:8" x14ac:dyDescent="0.25">
      <c r="B181" t="e">
        <f t="shared" si="14"/>
        <v>#N/A</v>
      </c>
      <c r="C181" s="3" t="e">
        <f t="shared" si="15"/>
        <v>#N/A</v>
      </c>
      <c r="D181" s="3" t="e">
        <f t="shared" si="18"/>
        <v>#N/A</v>
      </c>
      <c r="E181" s="3" t="e">
        <f t="shared" si="19"/>
        <v>#N/A</v>
      </c>
      <c r="F181" s="3" t="e">
        <f t="shared" si="16"/>
        <v>#N/A</v>
      </c>
      <c r="H181" t="e">
        <f t="shared" si="17"/>
        <v>#N/A</v>
      </c>
    </row>
    <row r="182" spans="2:8" x14ac:dyDescent="0.25">
      <c r="B182" t="e">
        <f t="shared" si="14"/>
        <v>#N/A</v>
      </c>
      <c r="C182" s="3" t="e">
        <f t="shared" si="15"/>
        <v>#N/A</v>
      </c>
      <c r="D182" s="3" t="e">
        <f t="shared" si="18"/>
        <v>#N/A</v>
      </c>
      <c r="E182" s="3" t="e">
        <f t="shared" si="19"/>
        <v>#N/A</v>
      </c>
      <c r="F182" s="3" t="e">
        <f t="shared" si="16"/>
        <v>#N/A</v>
      </c>
      <c r="H182" t="e">
        <f t="shared" si="17"/>
        <v>#N/A</v>
      </c>
    </row>
    <row r="183" spans="2:8" x14ac:dyDescent="0.25">
      <c r="B183" t="e">
        <f t="shared" si="14"/>
        <v>#N/A</v>
      </c>
      <c r="C183" s="3" t="e">
        <f t="shared" si="15"/>
        <v>#N/A</v>
      </c>
      <c r="D183" s="3" t="e">
        <f t="shared" si="18"/>
        <v>#N/A</v>
      </c>
      <c r="E183" s="3" t="e">
        <f t="shared" si="19"/>
        <v>#N/A</v>
      </c>
      <c r="F183" s="3" t="e">
        <f t="shared" si="16"/>
        <v>#N/A</v>
      </c>
      <c r="H183" t="e">
        <f t="shared" si="17"/>
        <v>#N/A</v>
      </c>
    </row>
    <row r="184" spans="2:8" x14ac:dyDescent="0.25">
      <c r="B184" t="e">
        <f t="shared" si="14"/>
        <v>#N/A</v>
      </c>
      <c r="C184" s="3" t="e">
        <f t="shared" si="15"/>
        <v>#N/A</v>
      </c>
      <c r="D184" s="3" t="e">
        <f t="shared" si="18"/>
        <v>#N/A</v>
      </c>
      <c r="E184" s="3" t="e">
        <f t="shared" si="19"/>
        <v>#N/A</v>
      </c>
      <c r="F184" s="3" t="e">
        <f t="shared" si="16"/>
        <v>#N/A</v>
      </c>
      <c r="H184" t="e">
        <f t="shared" si="17"/>
        <v>#N/A</v>
      </c>
    </row>
    <row r="185" spans="2:8" x14ac:dyDescent="0.25">
      <c r="B185" t="e">
        <f t="shared" si="14"/>
        <v>#N/A</v>
      </c>
      <c r="C185" s="3" t="e">
        <f t="shared" si="15"/>
        <v>#N/A</v>
      </c>
      <c r="D185" s="3" t="e">
        <f t="shared" si="18"/>
        <v>#N/A</v>
      </c>
      <c r="E185" s="3" t="e">
        <f t="shared" si="19"/>
        <v>#N/A</v>
      </c>
      <c r="F185" s="3" t="e">
        <f t="shared" si="16"/>
        <v>#N/A</v>
      </c>
      <c r="H185" t="e">
        <f t="shared" si="17"/>
        <v>#N/A</v>
      </c>
    </row>
    <row r="186" spans="2:8" x14ac:dyDescent="0.25">
      <c r="B186" t="e">
        <f t="shared" si="14"/>
        <v>#N/A</v>
      </c>
      <c r="C186" s="3" t="e">
        <f t="shared" si="15"/>
        <v>#N/A</v>
      </c>
      <c r="D186" s="3" t="e">
        <f t="shared" si="18"/>
        <v>#N/A</v>
      </c>
      <c r="E186" s="3" t="e">
        <f t="shared" si="19"/>
        <v>#N/A</v>
      </c>
      <c r="F186" s="3" t="e">
        <f t="shared" si="16"/>
        <v>#N/A</v>
      </c>
      <c r="H186" t="e">
        <f t="shared" si="17"/>
        <v>#N/A</v>
      </c>
    </row>
    <row r="187" spans="2:8" x14ac:dyDescent="0.25">
      <c r="B187" t="e">
        <f t="shared" si="14"/>
        <v>#N/A</v>
      </c>
      <c r="C187" s="3" t="e">
        <f t="shared" si="15"/>
        <v>#N/A</v>
      </c>
      <c r="D187" s="3" t="e">
        <f t="shared" si="18"/>
        <v>#N/A</v>
      </c>
      <c r="E187" s="3" t="e">
        <f t="shared" si="19"/>
        <v>#N/A</v>
      </c>
      <c r="F187" s="3" t="e">
        <f t="shared" si="16"/>
        <v>#N/A</v>
      </c>
      <c r="H187" t="e">
        <f t="shared" si="17"/>
        <v>#N/A</v>
      </c>
    </row>
    <row r="188" spans="2:8" x14ac:dyDescent="0.25">
      <c r="B188" t="e">
        <f t="shared" si="14"/>
        <v>#N/A</v>
      </c>
      <c r="C188" s="3" t="e">
        <f t="shared" si="15"/>
        <v>#N/A</v>
      </c>
      <c r="D188" s="3" t="e">
        <f t="shared" si="18"/>
        <v>#N/A</v>
      </c>
      <c r="E188" s="3" t="e">
        <f t="shared" si="19"/>
        <v>#N/A</v>
      </c>
      <c r="F188" s="3" t="e">
        <f t="shared" si="16"/>
        <v>#N/A</v>
      </c>
      <c r="H188" t="e">
        <f t="shared" si="17"/>
        <v>#N/A</v>
      </c>
    </row>
    <row r="189" spans="2:8" x14ac:dyDescent="0.25">
      <c r="B189" t="e">
        <f t="shared" si="14"/>
        <v>#N/A</v>
      </c>
      <c r="C189" s="3" t="e">
        <f t="shared" si="15"/>
        <v>#N/A</v>
      </c>
      <c r="D189" s="3" t="e">
        <f t="shared" si="18"/>
        <v>#N/A</v>
      </c>
      <c r="E189" s="3" t="e">
        <f t="shared" si="19"/>
        <v>#N/A</v>
      </c>
      <c r="F189" s="3" t="e">
        <f t="shared" si="16"/>
        <v>#N/A</v>
      </c>
      <c r="H189" t="e">
        <f t="shared" si="17"/>
        <v>#N/A</v>
      </c>
    </row>
    <row r="190" spans="2:8" x14ac:dyDescent="0.25">
      <c r="B190" t="e">
        <f t="shared" si="14"/>
        <v>#N/A</v>
      </c>
      <c r="C190" s="3" t="e">
        <f t="shared" si="15"/>
        <v>#N/A</v>
      </c>
      <c r="D190" s="3" t="e">
        <f t="shared" si="18"/>
        <v>#N/A</v>
      </c>
      <c r="E190" s="3" t="e">
        <f t="shared" si="19"/>
        <v>#N/A</v>
      </c>
      <c r="F190" s="3" t="e">
        <f t="shared" si="16"/>
        <v>#N/A</v>
      </c>
      <c r="H190" t="e">
        <f t="shared" si="17"/>
        <v>#N/A</v>
      </c>
    </row>
    <row r="191" spans="2:8" x14ac:dyDescent="0.25">
      <c r="B191" t="e">
        <f t="shared" si="14"/>
        <v>#N/A</v>
      </c>
      <c r="C191" s="3" t="e">
        <f t="shared" si="15"/>
        <v>#N/A</v>
      </c>
      <c r="D191" s="3" t="e">
        <f t="shared" si="18"/>
        <v>#N/A</v>
      </c>
      <c r="E191" s="3" t="e">
        <f t="shared" si="19"/>
        <v>#N/A</v>
      </c>
      <c r="F191" s="3" t="e">
        <f t="shared" si="16"/>
        <v>#N/A</v>
      </c>
      <c r="H191" t="e">
        <f t="shared" si="17"/>
        <v>#N/A</v>
      </c>
    </row>
    <row r="192" spans="2:8" x14ac:dyDescent="0.25">
      <c r="B192" t="e">
        <f t="shared" si="14"/>
        <v>#N/A</v>
      </c>
      <c r="C192" s="3" t="e">
        <f t="shared" si="15"/>
        <v>#N/A</v>
      </c>
      <c r="D192" s="3" t="e">
        <f t="shared" si="18"/>
        <v>#N/A</v>
      </c>
      <c r="E192" s="3" t="e">
        <f t="shared" si="19"/>
        <v>#N/A</v>
      </c>
      <c r="F192" s="3" t="e">
        <f t="shared" si="16"/>
        <v>#N/A</v>
      </c>
      <c r="H192" t="e">
        <f t="shared" si="17"/>
        <v>#N/A</v>
      </c>
    </row>
    <row r="193" spans="2:8" x14ac:dyDescent="0.25">
      <c r="B193" t="e">
        <f t="shared" si="14"/>
        <v>#N/A</v>
      </c>
      <c r="C193" s="3" t="e">
        <f t="shared" si="15"/>
        <v>#N/A</v>
      </c>
      <c r="D193" s="3" t="e">
        <f t="shared" si="18"/>
        <v>#N/A</v>
      </c>
      <c r="E193" s="3" t="e">
        <f t="shared" si="19"/>
        <v>#N/A</v>
      </c>
      <c r="F193" s="3" t="e">
        <f t="shared" si="16"/>
        <v>#N/A</v>
      </c>
      <c r="H193" t="e">
        <f t="shared" si="17"/>
        <v>#N/A</v>
      </c>
    </row>
    <row r="194" spans="2:8" x14ac:dyDescent="0.25">
      <c r="B194" t="e">
        <f t="shared" si="14"/>
        <v>#N/A</v>
      </c>
      <c r="C194" s="3" t="e">
        <f t="shared" si="15"/>
        <v>#N/A</v>
      </c>
      <c r="D194" s="3" t="e">
        <f t="shared" si="18"/>
        <v>#N/A</v>
      </c>
      <c r="E194" s="3" t="e">
        <f t="shared" si="19"/>
        <v>#N/A</v>
      </c>
      <c r="F194" s="3" t="e">
        <f t="shared" si="16"/>
        <v>#N/A</v>
      </c>
      <c r="H194" t="e">
        <f t="shared" si="17"/>
        <v>#N/A</v>
      </c>
    </row>
    <row r="195" spans="2:8" x14ac:dyDescent="0.25">
      <c r="B195" t="e">
        <f t="shared" si="14"/>
        <v>#N/A</v>
      </c>
      <c r="C195" s="3" t="e">
        <f t="shared" si="15"/>
        <v>#N/A</v>
      </c>
      <c r="D195" s="3" t="e">
        <f t="shared" si="18"/>
        <v>#N/A</v>
      </c>
      <c r="E195" s="3" t="e">
        <f t="shared" si="19"/>
        <v>#N/A</v>
      </c>
      <c r="F195" s="3" t="e">
        <f t="shared" si="16"/>
        <v>#N/A</v>
      </c>
      <c r="H195" t="e">
        <f t="shared" si="17"/>
        <v>#N/A</v>
      </c>
    </row>
    <row r="196" spans="2:8" x14ac:dyDescent="0.25">
      <c r="B196" t="e">
        <f t="shared" si="14"/>
        <v>#N/A</v>
      </c>
      <c r="C196" s="3" t="e">
        <f t="shared" si="15"/>
        <v>#N/A</v>
      </c>
      <c r="D196" s="3" t="e">
        <f t="shared" si="18"/>
        <v>#N/A</v>
      </c>
      <c r="E196" s="3" t="e">
        <f t="shared" si="19"/>
        <v>#N/A</v>
      </c>
      <c r="F196" s="3" t="e">
        <f t="shared" si="16"/>
        <v>#N/A</v>
      </c>
      <c r="H196" t="e">
        <f t="shared" si="17"/>
        <v>#N/A</v>
      </c>
    </row>
    <row r="197" spans="2:8" x14ac:dyDescent="0.25">
      <c r="B197" t="e">
        <f t="shared" si="14"/>
        <v>#N/A</v>
      </c>
      <c r="C197" s="3" t="e">
        <f t="shared" si="15"/>
        <v>#N/A</v>
      </c>
      <c r="D197" s="3" t="e">
        <f t="shared" si="18"/>
        <v>#N/A</v>
      </c>
      <c r="E197" s="3" t="e">
        <f t="shared" si="19"/>
        <v>#N/A</v>
      </c>
      <c r="F197" s="3" t="e">
        <f t="shared" si="16"/>
        <v>#N/A</v>
      </c>
      <c r="H197" t="e">
        <f t="shared" si="17"/>
        <v>#N/A</v>
      </c>
    </row>
    <row r="198" spans="2:8" x14ac:dyDescent="0.25">
      <c r="B198" t="e">
        <f t="shared" si="14"/>
        <v>#N/A</v>
      </c>
      <c r="C198" s="3" t="e">
        <f t="shared" si="15"/>
        <v>#N/A</v>
      </c>
      <c r="D198" s="3" t="e">
        <f t="shared" si="18"/>
        <v>#N/A</v>
      </c>
      <c r="E198" s="3" t="e">
        <f t="shared" si="19"/>
        <v>#N/A</v>
      </c>
      <c r="F198" s="3" t="e">
        <f t="shared" si="16"/>
        <v>#N/A</v>
      </c>
      <c r="H198" t="e">
        <f t="shared" si="17"/>
        <v>#N/A</v>
      </c>
    </row>
    <row r="199" spans="2:8" x14ac:dyDescent="0.25">
      <c r="B199" t="e">
        <f t="shared" si="14"/>
        <v>#N/A</v>
      </c>
      <c r="C199" s="3" t="e">
        <f t="shared" si="15"/>
        <v>#N/A</v>
      </c>
      <c r="D199" s="3" t="e">
        <f t="shared" si="18"/>
        <v>#N/A</v>
      </c>
      <c r="E199" s="3" t="e">
        <f t="shared" si="19"/>
        <v>#N/A</v>
      </c>
      <c r="F199" s="3" t="e">
        <f t="shared" si="16"/>
        <v>#N/A</v>
      </c>
      <c r="H199" t="e">
        <f t="shared" si="17"/>
        <v>#N/A</v>
      </c>
    </row>
    <row r="200" spans="2:8" x14ac:dyDescent="0.25">
      <c r="B200" t="e">
        <f t="shared" si="14"/>
        <v>#N/A</v>
      </c>
      <c r="C200" s="3" t="e">
        <f t="shared" si="15"/>
        <v>#N/A</v>
      </c>
      <c r="D200" s="3" t="e">
        <f t="shared" si="18"/>
        <v>#N/A</v>
      </c>
      <c r="E200" s="3" t="e">
        <f t="shared" si="19"/>
        <v>#N/A</v>
      </c>
      <c r="F200" s="3" t="e">
        <f t="shared" si="16"/>
        <v>#N/A</v>
      </c>
      <c r="H200" t="e">
        <f t="shared" si="17"/>
        <v>#N/A</v>
      </c>
    </row>
    <row r="201" spans="2:8" x14ac:dyDescent="0.25">
      <c r="B201" t="e">
        <f t="shared" si="14"/>
        <v>#N/A</v>
      </c>
      <c r="C201" s="3" t="e">
        <f t="shared" si="15"/>
        <v>#N/A</v>
      </c>
      <c r="D201" s="3" t="e">
        <f t="shared" si="18"/>
        <v>#N/A</v>
      </c>
      <c r="E201" s="3" t="e">
        <f t="shared" si="19"/>
        <v>#N/A</v>
      </c>
      <c r="F201" s="3" t="e">
        <f t="shared" si="16"/>
        <v>#N/A</v>
      </c>
      <c r="H201" t="e">
        <f t="shared" si="17"/>
        <v>#N/A</v>
      </c>
    </row>
    <row r="202" spans="2:8" x14ac:dyDescent="0.25">
      <c r="B202" t="e">
        <f t="shared" si="14"/>
        <v>#N/A</v>
      </c>
      <c r="C202" s="3" t="e">
        <f t="shared" si="15"/>
        <v>#N/A</v>
      </c>
      <c r="D202" s="3" t="e">
        <f t="shared" si="18"/>
        <v>#N/A</v>
      </c>
      <c r="E202" s="3" t="e">
        <f t="shared" si="19"/>
        <v>#N/A</v>
      </c>
      <c r="F202" s="3" t="e">
        <f t="shared" si="16"/>
        <v>#N/A</v>
      </c>
      <c r="H202" t="e">
        <f t="shared" si="17"/>
        <v>#N/A</v>
      </c>
    </row>
    <row r="203" spans="2:8" x14ac:dyDescent="0.25">
      <c r="B203" t="e">
        <f t="shared" si="14"/>
        <v>#N/A</v>
      </c>
      <c r="C203" s="3" t="e">
        <f t="shared" si="15"/>
        <v>#N/A</v>
      </c>
      <c r="D203" s="3" t="e">
        <f t="shared" si="18"/>
        <v>#N/A</v>
      </c>
      <c r="E203" s="3" t="e">
        <f t="shared" si="19"/>
        <v>#N/A</v>
      </c>
      <c r="F203" s="3" t="e">
        <f t="shared" si="16"/>
        <v>#N/A</v>
      </c>
      <c r="H203" t="e">
        <f t="shared" si="17"/>
        <v>#N/A</v>
      </c>
    </row>
    <row r="204" spans="2:8" x14ac:dyDescent="0.25">
      <c r="B204" t="e">
        <f t="shared" si="14"/>
        <v>#N/A</v>
      </c>
      <c r="C204" s="3" t="e">
        <f t="shared" si="15"/>
        <v>#N/A</v>
      </c>
      <c r="D204" s="3" t="e">
        <f t="shared" si="18"/>
        <v>#N/A</v>
      </c>
      <c r="E204" s="3" t="e">
        <f t="shared" si="19"/>
        <v>#N/A</v>
      </c>
      <c r="F204" s="3" t="e">
        <f t="shared" si="16"/>
        <v>#N/A</v>
      </c>
      <c r="H204" t="e">
        <f t="shared" si="17"/>
        <v>#N/A</v>
      </c>
    </row>
    <row r="205" spans="2:8" x14ac:dyDescent="0.25">
      <c r="B205" t="e">
        <f t="shared" si="14"/>
        <v>#N/A</v>
      </c>
      <c r="C205" s="3" t="e">
        <f t="shared" si="15"/>
        <v>#N/A</v>
      </c>
      <c r="D205" s="3" t="e">
        <f t="shared" si="18"/>
        <v>#N/A</v>
      </c>
      <c r="E205" s="3" t="e">
        <f t="shared" si="19"/>
        <v>#N/A</v>
      </c>
      <c r="F205" s="3" t="e">
        <f t="shared" si="16"/>
        <v>#N/A</v>
      </c>
      <c r="H205" t="e">
        <f t="shared" si="17"/>
        <v>#N/A</v>
      </c>
    </row>
    <row r="206" spans="2:8" x14ac:dyDescent="0.25">
      <c r="B206" t="e">
        <f t="shared" si="14"/>
        <v>#N/A</v>
      </c>
      <c r="C206" s="3" t="e">
        <f t="shared" si="15"/>
        <v>#N/A</v>
      </c>
      <c r="D206" s="3" t="e">
        <f t="shared" si="18"/>
        <v>#N/A</v>
      </c>
      <c r="E206" s="3" t="e">
        <f t="shared" si="19"/>
        <v>#N/A</v>
      </c>
      <c r="F206" s="3" t="e">
        <f t="shared" si="16"/>
        <v>#N/A</v>
      </c>
      <c r="H206" t="e">
        <f t="shared" si="17"/>
        <v>#N/A</v>
      </c>
    </row>
    <row r="207" spans="2:8" x14ac:dyDescent="0.25">
      <c r="B207" t="e">
        <f t="shared" si="14"/>
        <v>#N/A</v>
      </c>
      <c r="C207" s="3" t="e">
        <f t="shared" si="15"/>
        <v>#N/A</v>
      </c>
      <c r="D207" s="3" t="e">
        <f t="shared" si="18"/>
        <v>#N/A</v>
      </c>
      <c r="E207" s="3" t="e">
        <f t="shared" si="19"/>
        <v>#N/A</v>
      </c>
      <c r="F207" s="3" t="e">
        <f t="shared" si="16"/>
        <v>#N/A</v>
      </c>
      <c r="H207" t="e">
        <f t="shared" si="17"/>
        <v>#N/A</v>
      </c>
    </row>
    <row r="208" spans="2:8" x14ac:dyDescent="0.25">
      <c r="B208" t="e">
        <f t="shared" si="14"/>
        <v>#N/A</v>
      </c>
      <c r="C208" s="3" t="e">
        <f t="shared" si="15"/>
        <v>#N/A</v>
      </c>
      <c r="D208" s="3" t="e">
        <f t="shared" si="18"/>
        <v>#N/A</v>
      </c>
      <c r="E208" s="3" t="e">
        <f t="shared" si="19"/>
        <v>#N/A</v>
      </c>
      <c r="F208" s="3" t="e">
        <f t="shared" si="16"/>
        <v>#N/A</v>
      </c>
      <c r="H208" t="e">
        <f t="shared" si="17"/>
        <v>#N/A</v>
      </c>
    </row>
    <row r="209" spans="2:8" x14ac:dyDescent="0.25">
      <c r="B209" t="e">
        <f t="shared" si="14"/>
        <v>#N/A</v>
      </c>
      <c r="C209" s="3" t="e">
        <f t="shared" si="15"/>
        <v>#N/A</v>
      </c>
      <c r="D209" s="3" t="e">
        <f t="shared" si="18"/>
        <v>#N/A</v>
      </c>
      <c r="E209" s="3" t="e">
        <f t="shared" si="19"/>
        <v>#N/A</v>
      </c>
      <c r="F209" s="3" t="e">
        <f t="shared" si="16"/>
        <v>#N/A</v>
      </c>
      <c r="H209" t="e">
        <f t="shared" si="17"/>
        <v>#N/A</v>
      </c>
    </row>
    <row r="210" spans="2:8" x14ac:dyDescent="0.25">
      <c r="B210" t="e">
        <f t="shared" si="14"/>
        <v>#N/A</v>
      </c>
      <c r="C210" s="3" t="e">
        <f t="shared" si="15"/>
        <v>#N/A</v>
      </c>
      <c r="D210" s="3" t="e">
        <f t="shared" si="18"/>
        <v>#N/A</v>
      </c>
      <c r="E210" s="3" t="e">
        <f t="shared" si="19"/>
        <v>#N/A</v>
      </c>
      <c r="F210" s="3" t="e">
        <f t="shared" si="16"/>
        <v>#N/A</v>
      </c>
      <c r="H210" t="e">
        <f t="shared" si="17"/>
        <v>#N/A</v>
      </c>
    </row>
    <row r="211" spans="2:8" x14ac:dyDescent="0.25">
      <c r="B211" t="e">
        <f t="shared" si="14"/>
        <v>#N/A</v>
      </c>
      <c r="C211" s="3" t="e">
        <f t="shared" si="15"/>
        <v>#N/A</v>
      </c>
      <c r="D211" s="3" t="e">
        <f t="shared" si="18"/>
        <v>#N/A</v>
      </c>
      <c r="E211" s="3" t="e">
        <f t="shared" si="19"/>
        <v>#N/A</v>
      </c>
      <c r="F211" s="3" t="e">
        <f t="shared" si="16"/>
        <v>#N/A</v>
      </c>
      <c r="H211" t="e">
        <f t="shared" si="17"/>
        <v>#N/A</v>
      </c>
    </row>
    <row r="212" spans="2:8" x14ac:dyDescent="0.25">
      <c r="B212" t="e">
        <f t="shared" si="14"/>
        <v>#N/A</v>
      </c>
      <c r="C212" s="3" t="e">
        <f t="shared" si="15"/>
        <v>#N/A</v>
      </c>
      <c r="D212" s="3" t="e">
        <f t="shared" si="18"/>
        <v>#N/A</v>
      </c>
      <c r="E212" s="3" t="e">
        <f t="shared" si="19"/>
        <v>#N/A</v>
      </c>
      <c r="F212" s="3" t="e">
        <f t="shared" si="16"/>
        <v>#N/A</v>
      </c>
      <c r="H212" t="e">
        <f t="shared" si="17"/>
        <v>#N/A</v>
      </c>
    </row>
    <row r="213" spans="2:8" x14ac:dyDescent="0.25">
      <c r="B213" t="e">
        <f t="shared" ref="B213:B276" si="20">IF(B212=0,0,IF(B212=$D$7-1,0,B212+1))</f>
        <v>#N/A</v>
      </c>
      <c r="C213" s="3" t="e">
        <f t="shared" ref="C213:C276" si="21">VLOOKUP(B213,tab,2,FALSE)</f>
        <v>#N/A</v>
      </c>
      <c r="D213" s="3" t="e">
        <f t="shared" si="18"/>
        <v>#N/A</v>
      </c>
      <c r="E213" s="3" t="e">
        <f t="shared" si="19"/>
        <v>#N/A</v>
      </c>
      <c r="F213" s="3" t="e">
        <f t="shared" ref="F213:F276" si="22">C213*E213/D213</f>
        <v>#N/A</v>
      </c>
      <c r="H213" t="e">
        <f t="shared" ref="H213:H276" si="23">C213/D213</f>
        <v>#N/A</v>
      </c>
    </row>
    <row r="214" spans="2:8" x14ac:dyDescent="0.25">
      <c r="B214" t="e">
        <f t="shared" si="20"/>
        <v>#N/A</v>
      </c>
      <c r="C214" s="3" t="e">
        <f t="shared" si="21"/>
        <v>#N/A</v>
      </c>
      <c r="D214" s="3" t="e">
        <f t="shared" si="18"/>
        <v>#N/A</v>
      </c>
      <c r="E214" s="3" t="e">
        <f t="shared" si="19"/>
        <v>#N/A</v>
      </c>
      <c r="F214" s="3" t="e">
        <f t="shared" si="22"/>
        <v>#N/A</v>
      </c>
      <c r="H214" t="e">
        <f t="shared" si="23"/>
        <v>#N/A</v>
      </c>
    </row>
    <row r="215" spans="2:8" x14ac:dyDescent="0.25">
      <c r="B215" t="e">
        <f t="shared" si="20"/>
        <v>#N/A</v>
      </c>
      <c r="C215" s="3" t="e">
        <f t="shared" si="21"/>
        <v>#N/A</v>
      </c>
      <c r="D215" s="3" t="e">
        <f t="shared" si="18"/>
        <v>#N/A</v>
      </c>
      <c r="E215" s="3" t="e">
        <f t="shared" si="19"/>
        <v>#N/A</v>
      </c>
      <c r="F215" s="3" t="e">
        <f t="shared" si="22"/>
        <v>#N/A</v>
      </c>
      <c r="H215" t="e">
        <f t="shared" si="23"/>
        <v>#N/A</v>
      </c>
    </row>
    <row r="216" spans="2:8" x14ac:dyDescent="0.25">
      <c r="B216" t="e">
        <f t="shared" si="20"/>
        <v>#N/A</v>
      </c>
      <c r="C216" s="3" t="e">
        <f t="shared" si="21"/>
        <v>#N/A</v>
      </c>
      <c r="D216" s="3" t="e">
        <f t="shared" si="18"/>
        <v>#N/A</v>
      </c>
      <c r="E216" s="3" t="e">
        <f t="shared" si="19"/>
        <v>#N/A</v>
      </c>
      <c r="F216" s="3" t="e">
        <f t="shared" si="22"/>
        <v>#N/A</v>
      </c>
      <c r="H216" t="e">
        <f t="shared" si="23"/>
        <v>#N/A</v>
      </c>
    </row>
    <row r="217" spans="2:8" x14ac:dyDescent="0.25">
      <c r="B217" t="e">
        <f t="shared" si="20"/>
        <v>#N/A</v>
      </c>
      <c r="C217" s="3" t="e">
        <f t="shared" si="21"/>
        <v>#N/A</v>
      </c>
      <c r="D217" s="3" t="e">
        <f t="shared" si="18"/>
        <v>#N/A</v>
      </c>
      <c r="E217" s="3" t="e">
        <f t="shared" si="19"/>
        <v>#N/A</v>
      </c>
      <c r="F217" s="3" t="e">
        <f t="shared" si="22"/>
        <v>#N/A</v>
      </c>
      <c r="H217" t="e">
        <f t="shared" si="23"/>
        <v>#N/A</v>
      </c>
    </row>
    <row r="218" spans="2:8" x14ac:dyDescent="0.25">
      <c r="B218" t="e">
        <f t="shared" si="20"/>
        <v>#N/A</v>
      </c>
      <c r="C218" s="3" t="e">
        <f t="shared" si="21"/>
        <v>#N/A</v>
      </c>
      <c r="D218" s="3" t="e">
        <f t="shared" si="18"/>
        <v>#N/A</v>
      </c>
      <c r="E218" s="3" t="e">
        <f t="shared" si="19"/>
        <v>#N/A</v>
      </c>
      <c r="F218" s="3" t="e">
        <f t="shared" si="22"/>
        <v>#N/A</v>
      </c>
      <c r="H218" t="e">
        <f t="shared" si="23"/>
        <v>#N/A</v>
      </c>
    </row>
    <row r="219" spans="2:8" x14ac:dyDescent="0.25">
      <c r="B219" t="e">
        <f t="shared" si="20"/>
        <v>#N/A</v>
      </c>
      <c r="C219" s="3" t="e">
        <f t="shared" si="21"/>
        <v>#N/A</v>
      </c>
      <c r="D219" s="3" t="e">
        <f t="shared" si="18"/>
        <v>#N/A</v>
      </c>
      <c r="E219" s="3" t="e">
        <f t="shared" si="19"/>
        <v>#N/A</v>
      </c>
      <c r="F219" s="3" t="e">
        <f t="shared" si="22"/>
        <v>#N/A</v>
      </c>
      <c r="H219" t="e">
        <f t="shared" si="23"/>
        <v>#N/A</v>
      </c>
    </row>
    <row r="220" spans="2:8" x14ac:dyDescent="0.25">
      <c r="B220" t="e">
        <f t="shared" si="20"/>
        <v>#N/A</v>
      </c>
      <c r="C220" s="3" t="e">
        <f t="shared" si="21"/>
        <v>#N/A</v>
      </c>
      <c r="D220" s="3" t="e">
        <f t="shared" si="18"/>
        <v>#N/A</v>
      </c>
      <c r="E220" s="3" t="e">
        <f t="shared" si="19"/>
        <v>#N/A</v>
      </c>
      <c r="F220" s="3" t="e">
        <f t="shared" si="22"/>
        <v>#N/A</v>
      </c>
      <c r="H220" t="e">
        <f t="shared" si="23"/>
        <v>#N/A</v>
      </c>
    </row>
    <row r="221" spans="2:8" x14ac:dyDescent="0.25">
      <c r="B221" t="e">
        <f t="shared" si="20"/>
        <v>#N/A</v>
      </c>
      <c r="C221" s="3" t="e">
        <f t="shared" si="21"/>
        <v>#N/A</v>
      </c>
      <c r="D221" s="3" t="e">
        <f t="shared" si="18"/>
        <v>#N/A</v>
      </c>
      <c r="E221" s="3" t="e">
        <f t="shared" si="19"/>
        <v>#N/A</v>
      </c>
      <c r="F221" s="3" t="e">
        <f t="shared" si="22"/>
        <v>#N/A</v>
      </c>
      <c r="H221" t="e">
        <f t="shared" si="23"/>
        <v>#N/A</v>
      </c>
    </row>
    <row r="222" spans="2:8" x14ac:dyDescent="0.25">
      <c r="B222" t="e">
        <f t="shared" si="20"/>
        <v>#N/A</v>
      </c>
      <c r="C222" s="3" t="e">
        <f t="shared" si="21"/>
        <v>#N/A</v>
      </c>
      <c r="D222" s="3" t="e">
        <f t="shared" si="18"/>
        <v>#N/A</v>
      </c>
      <c r="E222" s="3" t="e">
        <f t="shared" si="19"/>
        <v>#N/A</v>
      </c>
      <c r="F222" s="3" t="e">
        <f t="shared" si="22"/>
        <v>#N/A</v>
      </c>
      <c r="H222" t="e">
        <f t="shared" si="23"/>
        <v>#N/A</v>
      </c>
    </row>
    <row r="223" spans="2:8" x14ac:dyDescent="0.25">
      <c r="B223" t="e">
        <f t="shared" si="20"/>
        <v>#N/A</v>
      </c>
      <c r="C223" s="3" t="e">
        <f t="shared" si="21"/>
        <v>#N/A</v>
      </c>
      <c r="D223" s="3" t="e">
        <f t="shared" si="18"/>
        <v>#N/A</v>
      </c>
      <c r="E223" s="3" t="e">
        <f t="shared" si="19"/>
        <v>#N/A</v>
      </c>
      <c r="F223" s="3" t="e">
        <f t="shared" si="22"/>
        <v>#N/A</v>
      </c>
      <c r="H223" t="e">
        <f t="shared" si="23"/>
        <v>#N/A</v>
      </c>
    </row>
    <row r="224" spans="2:8" x14ac:dyDescent="0.25">
      <c r="B224" t="e">
        <f t="shared" si="20"/>
        <v>#N/A</v>
      </c>
      <c r="C224" s="3" t="e">
        <f t="shared" si="21"/>
        <v>#N/A</v>
      </c>
      <c r="D224" s="3" t="e">
        <f t="shared" si="18"/>
        <v>#N/A</v>
      </c>
      <c r="E224" s="3" t="e">
        <f t="shared" si="19"/>
        <v>#N/A</v>
      </c>
      <c r="F224" s="3" t="e">
        <f t="shared" si="22"/>
        <v>#N/A</v>
      </c>
      <c r="H224" t="e">
        <f t="shared" si="23"/>
        <v>#N/A</v>
      </c>
    </row>
    <row r="225" spans="2:8" x14ac:dyDescent="0.25">
      <c r="B225" t="e">
        <f t="shared" si="20"/>
        <v>#N/A</v>
      </c>
      <c r="C225" s="3" t="e">
        <f t="shared" si="21"/>
        <v>#N/A</v>
      </c>
      <c r="D225" s="3" t="e">
        <f t="shared" si="18"/>
        <v>#N/A</v>
      </c>
      <c r="E225" s="3" t="e">
        <f t="shared" si="19"/>
        <v>#N/A</v>
      </c>
      <c r="F225" s="3" t="e">
        <f t="shared" si="22"/>
        <v>#N/A</v>
      </c>
      <c r="H225" t="e">
        <f t="shared" si="23"/>
        <v>#N/A</v>
      </c>
    </row>
    <row r="226" spans="2:8" x14ac:dyDescent="0.25">
      <c r="B226" t="e">
        <f t="shared" si="20"/>
        <v>#N/A</v>
      </c>
      <c r="C226" s="3" t="e">
        <f t="shared" si="21"/>
        <v>#N/A</v>
      </c>
      <c r="D226" s="3" t="e">
        <f t="shared" si="18"/>
        <v>#N/A</v>
      </c>
      <c r="E226" s="3" t="e">
        <f t="shared" si="19"/>
        <v>#N/A</v>
      </c>
      <c r="F226" s="3" t="e">
        <f t="shared" si="22"/>
        <v>#N/A</v>
      </c>
      <c r="H226" t="e">
        <f t="shared" si="23"/>
        <v>#N/A</v>
      </c>
    </row>
    <row r="227" spans="2:8" x14ac:dyDescent="0.25">
      <c r="B227" t="e">
        <f t="shared" si="20"/>
        <v>#N/A</v>
      </c>
      <c r="C227" s="3" t="e">
        <f t="shared" si="21"/>
        <v>#N/A</v>
      </c>
      <c r="D227" s="3" t="e">
        <f t="shared" si="18"/>
        <v>#N/A</v>
      </c>
      <c r="E227" s="3" t="e">
        <f t="shared" si="19"/>
        <v>#N/A</v>
      </c>
      <c r="F227" s="3" t="e">
        <f t="shared" si="22"/>
        <v>#N/A</v>
      </c>
      <c r="H227" t="e">
        <f t="shared" si="23"/>
        <v>#N/A</v>
      </c>
    </row>
    <row r="228" spans="2:8" x14ac:dyDescent="0.25">
      <c r="B228" t="e">
        <f t="shared" si="20"/>
        <v>#N/A</v>
      </c>
      <c r="C228" s="3" t="e">
        <f t="shared" si="21"/>
        <v>#N/A</v>
      </c>
      <c r="D228" s="3" t="e">
        <f t="shared" si="18"/>
        <v>#N/A</v>
      </c>
      <c r="E228" s="3" t="e">
        <f t="shared" si="19"/>
        <v>#N/A</v>
      </c>
      <c r="F228" s="3" t="e">
        <f t="shared" si="22"/>
        <v>#N/A</v>
      </c>
      <c r="H228" t="e">
        <f t="shared" si="23"/>
        <v>#N/A</v>
      </c>
    </row>
    <row r="229" spans="2:8" x14ac:dyDescent="0.25">
      <c r="B229" t="e">
        <f t="shared" si="20"/>
        <v>#N/A</v>
      </c>
      <c r="C229" s="3" t="e">
        <f t="shared" si="21"/>
        <v>#N/A</v>
      </c>
      <c r="D229" s="3" t="e">
        <f t="shared" si="18"/>
        <v>#N/A</v>
      </c>
      <c r="E229" s="3" t="e">
        <f t="shared" si="19"/>
        <v>#N/A</v>
      </c>
      <c r="F229" s="3" t="e">
        <f t="shared" si="22"/>
        <v>#N/A</v>
      </c>
      <c r="H229" t="e">
        <f t="shared" si="23"/>
        <v>#N/A</v>
      </c>
    </row>
    <row r="230" spans="2:8" x14ac:dyDescent="0.25">
      <c r="B230" t="e">
        <f t="shared" si="20"/>
        <v>#N/A</v>
      </c>
      <c r="C230" s="3" t="e">
        <f t="shared" si="21"/>
        <v>#N/A</v>
      </c>
      <c r="D230" s="3" t="e">
        <f t="shared" si="18"/>
        <v>#N/A</v>
      </c>
      <c r="E230" s="3" t="e">
        <f t="shared" si="19"/>
        <v>#N/A</v>
      </c>
      <c r="F230" s="3" t="e">
        <f t="shared" si="22"/>
        <v>#N/A</v>
      </c>
      <c r="H230" t="e">
        <f t="shared" si="23"/>
        <v>#N/A</v>
      </c>
    </row>
    <row r="231" spans="2:8" x14ac:dyDescent="0.25">
      <c r="B231" t="e">
        <f t="shared" si="20"/>
        <v>#N/A</v>
      </c>
      <c r="C231" s="3" t="e">
        <f t="shared" si="21"/>
        <v>#N/A</v>
      </c>
      <c r="D231" s="3" t="e">
        <f t="shared" si="18"/>
        <v>#N/A</v>
      </c>
      <c r="E231" s="3" t="e">
        <f t="shared" si="19"/>
        <v>#N/A</v>
      </c>
      <c r="F231" s="3" t="e">
        <f t="shared" si="22"/>
        <v>#N/A</v>
      </c>
      <c r="H231" t="e">
        <f t="shared" si="23"/>
        <v>#N/A</v>
      </c>
    </row>
    <row r="232" spans="2:8" x14ac:dyDescent="0.25">
      <c r="B232" t="e">
        <f t="shared" si="20"/>
        <v>#N/A</v>
      </c>
      <c r="C232" s="3" t="e">
        <f t="shared" si="21"/>
        <v>#N/A</v>
      </c>
      <c r="D232" s="3" t="e">
        <f t="shared" si="18"/>
        <v>#N/A</v>
      </c>
      <c r="E232" s="3" t="e">
        <f t="shared" si="19"/>
        <v>#N/A</v>
      </c>
      <c r="F232" s="3" t="e">
        <f t="shared" si="22"/>
        <v>#N/A</v>
      </c>
      <c r="H232" t="e">
        <f t="shared" si="23"/>
        <v>#N/A</v>
      </c>
    </row>
    <row r="233" spans="2:8" x14ac:dyDescent="0.25">
      <c r="B233" t="e">
        <f t="shared" si="20"/>
        <v>#N/A</v>
      </c>
      <c r="C233" s="3" t="e">
        <f t="shared" si="21"/>
        <v>#N/A</v>
      </c>
      <c r="D233" s="3" t="e">
        <f t="shared" si="18"/>
        <v>#N/A</v>
      </c>
      <c r="E233" s="3" t="e">
        <f t="shared" si="19"/>
        <v>#N/A</v>
      </c>
      <c r="F233" s="3" t="e">
        <f t="shared" si="22"/>
        <v>#N/A</v>
      </c>
      <c r="H233" t="e">
        <f t="shared" si="23"/>
        <v>#N/A</v>
      </c>
    </row>
    <row r="234" spans="2:8" x14ac:dyDescent="0.25">
      <c r="B234" t="e">
        <f t="shared" si="20"/>
        <v>#N/A</v>
      </c>
      <c r="C234" s="3" t="e">
        <f t="shared" si="21"/>
        <v>#N/A</v>
      </c>
      <c r="D234" s="3" t="e">
        <f t="shared" si="18"/>
        <v>#N/A</v>
      </c>
      <c r="E234" s="3" t="e">
        <f t="shared" si="19"/>
        <v>#N/A</v>
      </c>
      <c r="F234" s="3" t="e">
        <f t="shared" si="22"/>
        <v>#N/A</v>
      </c>
      <c r="H234" t="e">
        <f t="shared" si="23"/>
        <v>#N/A</v>
      </c>
    </row>
    <row r="235" spans="2:8" x14ac:dyDescent="0.25">
      <c r="B235" t="e">
        <f t="shared" si="20"/>
        <v>#N/A</v>
      </c>
      <c r="C235" s="3" t="e">
        <f t="shared" si="21"/>
        <v>#N/A</v>
      </c>
      <c r="D235" s="3" t="e">
        <f t="shared" si="18"/>
        <v>#N/A</v>
      </c>
      <c r="E235" s="3" t="e">
        <f t="shared" si="19"/>
        <v>#N/A</v>
      </c>
      <c r="F235" s="3" t="e">
        <f t="shared" si="22"/>
        <v>#N/A</v>
      </c>
      <c r="H235" t="e">
        <f t="shared" si="23"/>
        <v>#N/A</v>
      </c>
    </row>
    <row r="236" spans="2:8" x14ac:dyDescent="0.25">
      <c r="B236" t="e">
        <f t="shared" si="20"/>
        <v>#N/A</v>
      </c>
      <c r="C236" s="3" t="e">
        <f t="shared" si="21"/>
        <v>#N/A</v>
      </c>
      <c r="D236" s="3" t="e">
        <f t="shared" ref="D236:D299" si="24">VLOOKUP(B236,tab,3,FALSE)</f>
        <v>#N/A</v>
      </c>
      <c r="E236" s="3" t="e">
        <f t="shared" ref="E236:E299" si="25">VLOOKUP(B236,tab,4,FALSE)</f>
        <v>#N/A</v>
      </c>
      <c r="F236" s="3" t="e">
        <f t="shared" si="22"/>
        <v>#N/A</v>
      </c>
      <c r="H236" t="e">
        <f t="shared" si="23"/>
        <v>#N/A</v>
      </c>
    </row>
    <row r="237" spans="2:8" x14ac:dyDescent="0.25">
      <c r="B237" t="e">
        <f t="shared" si="20"/>
        <v>#N/A</v>
      </c>
      <c r="C237" s="3" t="e">
        <f t="shared" si="21"/>
        <v>#N/A</v>
      </c>
      <c r="D237" s="3" t="e">
        <f t="shared" si="24"/>
        <v>#N/A</v>
      </c>
      <c r="E237" s="3" t="e">
        <f t="shared" si="25"/>
        <v>#N/A</v>
      </c>
      <c r="F237" s="3" t="e">
        <f t="shared" si="22"/>
        <v>#N/A</v>
      </c>
      <c r="H237" t="e">
        <f t="shared" si="23"/>
        <v>#N/A</v>
      </c>
    </row>
    <row r="238" spans="2:8" x14ac:dyDescent="0.25">
      <c r="B238" t="e">
        <f t="shared" si="20"/>
        <v>#N/A</v>
      </c>
      <c r="C238" s="3" t="e">
        <f t="shared" si="21"/>
        <v>#N/A</v>
      </c>
      <c r="D238" s="3" t="e">
        <f t="shared" si="24"/>
        <v>#N/A</v>
      </c>
      <c r="E238" s="3" t="e">
        <f t="shared" si="25"/>
        <v>#N/A</v>
      </c>
      <c r="F238" s="3" t="e">
        <f t="shared" si="22"/>
        <v>#N/A</v>
      </c>
      <c r="H238" t="e">
        <f t="shared" si="23"/>
        <v>#N/A</v>
      </c>
    </row>
    <row r="239" spans="2:8" x14ac:dyDescent="0.25">
      <c r="B239" t="e">
        <f t="shared" si="20"/>
        <v>#N/A</v>
      </c>
      <c r="C239" s="3" t="e">
        <f t="shared" si="21"/>
        <v>#N/A</v>
      </c>
      <c r="D239" s="3" t="e">
        <f t="shared" si="24"/>
        <v>#N/A</v>
      </c>
      <c r="E239" s="3" t="e">
        <f t="shared" si="25"/>
        <v>#N/A</v>
      </c>
      <c r="F239" s="3" t="e">
        <f t="shared" si="22"/>
        <v>#N/A</v>
      </c>
      <c r="H239" t="e">
        <f t="shared" si="23"/>
        <v>#N/A</v>
      </c>
    </row>
    <row r="240" spans="2:8" x14ac:dyDescent="0.25">
      <c r="B240" t="e">
        <f t="shared" si="20"/>
        <v>#N/A</v>
      </c>
      <c r="C240" s="3" t="e">
        <f t="shared" si="21"/>
        <v>#N/A</v>
      </c>
      <c r="D240" s="3" t="e">
        <f t="shared" si="24"/>
        <v>#N/A</v>
      </c>
      <c r="E240" s="3" t="e">
        <f t="shared" si="25"/>
        <v>#N/A</v>
      </c>
      <c r="F240" s="3" t="e">
        <f t="shared" si="22"/>
        <v>#N/A</v>
      </c>
      <c r="H240" t="e">
        <f t="shared" si="23"/>
        <v>#N/A</v>
      </c>
    </row>
    <row r="241" spans="2:8" x14ac:dyDescent="0.25">
      <c r="B241" t="e">
        <f t="shared" si="20"/>
        <v>#N/A</v>
      </c>
      <c r="C241" s="3" t="e">
        <f t="shared" si="21"/>
        <v>#N/A</v>
      </c>
      <c r="D241" s="3" t="e">
        <f t="shared" si="24"/>
        <v>#N/A</v>
      </c>
      <c r="E241" s="3" t="e">
        <f t="shared" si="25"/>
        <v>#N/A</v>
      </c>
      <c r="F241" s="3" t="e">
        <f t="shared" si="22"/>
        <v>#N/A</v>
      </c>
      <c r="H241" t="e">
        <f t="shared" si="23"/>
        <v>#N/A</v>
      </c>
    </row>
    <row r="242" spans="2:8" x14ac:dyDescent="0.25">
      <c r="B242" t="e">
        <f t="shared" si="20"/>
        <v>#N/A</v>
      </c>
      <c r="C242" s="3" t="e">
        <f t="shared" si="21"/>
        <v>#N/A</v>
      </c>
      <c r="D242" s="3" t="e">
        <f t="shared" si="24"/>
        <v>#N/A</v>
      </c>
      <c r="E242" s="3" t="e">
        <f t="shared" si="25"/>
        <v>#N/A</v>
      </c>
      <c r="F242" s="3" t="e">
        <f t="shared" si="22"/>
        <v>#N/A</v>
      </c>
      <c r="H242" t="e">
        <f t="shared" si="23"/>
        <v>#N/A</v>
      </c>
    </row>
    <row r="243" spans="2:8" x14ac:dyDescent="0.25">
      <c r="B243" t="e">
        <f t="shared" si="20"/>
        <v>#N/A</v>
      </c>
      <c r="C243" s="3" t="e">
        <f t="shared" si="21"/>
        <v>#N/A</v>
      </c>
      <c r="D243" s="3" t="e">
        <f t="shared" si="24"/>
        <v>#N/A</v>
      </c>
      <c r="E243" s="3" t="e">
        <f t="shared" si="25"/>
        <v>#N/A</v>
      </c>
      <c r="F243" s="3" t="e">
        <f t="shared" si="22"/>
        <v>#N/A</v>
      </c>
      <c r="H243" t="e">
        <f t="shared" si="23"/>
        <v>#N/A</v>
      </c>
    </row>
    <row r="244" spans="2:8" x14ac:dyDescent="0.25">
      <c r="B244" t="e">
        <f t="shared" si="20"/>
        <v>#N/A</v>
      </c>
      <c r="C244" s="3" t="e">
        <f t="shared" si="21"/>
        <v>#N/A</v>
      </c>
      <c r="D244" s="3" t="e">
        <f t="shared" si="24"/>
        <v>#N/A</v>
      </c>
      <c r="E244" s="3" t="e">
        <f t="shared" si="25"/>
        <v>#N/A</v>
      </c>
      <c r="F244" s="3" t="e">
        <f t="shared" si="22"/>
        <v>#N/A</v>
      </c>
      <c r="H244" t="e">
        <f t="shared" si="23"/>
        <v>#N/A</v>
      </c>
    </row>
    <row r="245" spans="2:8" x14ac:dyDescent="0.25">
      <c r="B245" t="e">
        <f t="shared" si="20"/>
        <v>#N/A</v>
      </c>
      <c r="C245" s="3" t="e">
        <f t="shared" si="21"/>
        <v>#N/A</v>
      </c>
      <c r="D245" s="3" t="e">
        <f t="shared" si="24"/>
        <v>#N/A</v>
      </c>
      <c r="E245" s="3" t="e">
        <f t="shared" si="25"/>
        <v>#N/A</v>
      </c>
      <c r="F245" s="3" t="e">
        <f t="shared" si="22"/>
        <v>#N/A</v>
      </c>
      <c r="H245" t="e">
        <f t="shared" si="23"/>
        <v>#N/A</v>
      </c>
    </row>
    <row r="246" spans="2:8" x14ac:dyDescent="0.25">
      <c r="B246" t="e">
        <f t="shared" si="20"/>
        <v>#N/A</v>
      </c>
      <c r="C246" s="3" t="e">
        <f t="shared" si="21"/>
        <v>#N/A</v>
      </c>
      <c r="D246" s="3" t="e">
        <f t="shared" si="24"/>
        <v>#N/A</v>
      </c>
      <c r="E246" s="3" t="e">
        <f t="shared" si="25"/>
        <v>#N/A</v>
      </c>
      <c r="F246" s="3" t="e">
        <f t="shared" si="22"/>
        <v>#N/A</v>
      </c>
      <c r="H246" t="e">
        <f t="shared" si="23"/>
        <v>#N/A</v>
      </c>
    </row>
    <row r="247" spans="2:8" x14ac:dyDescent="0.25">
      <c r="B247" t="e">
        <f t="shared" si="20"/>
        <v>#N/A</v>
      </c>
      <c r="C247" s="3" t="e">
        <f t="shared" si="21"/>
        <v>#N/A</v>
      </c>
      <c r="D247" s="3" t="e">
        <f t="shared" si="24"/>
        <v>#N/A</v>
      </c>
      <c r="E247" s="3" t="e">
        <f t="shared" si="25"/>
        <v>#N/A</v>
      </c>
      <c r="F247" s="3" t="e">
        <f t="shared" si="22"/>
        <v>#N/A</v>
      </c>
      <c r="H247" t="e">
        <f t="shared" si="23"/>
        <v>#N/A</v>
      </c>
    </row>
    <row r="248" spans="2:8" x14ac:dyDescent="0.25">
      <c r="B248" t="e">
        <f t="shared" si="20"/>
        <v>#N/A</v>
      </c>
      <c r="C248" s="3" t="e">
        <f t="shared" si="21"/>
        <v>#N/A</v>
      </c>
      <c r="D248" s="3" t="e">
        <f t="shared" si="24"/>
        <v>#N/A</v>
      </c>
      <c r="E248" s="3" t="e">
        <f t="shared" si="25"/>
        <v>#N/A</v>
      </c>
      <c r="F248" s="3" t="e">
        <f t="shared" si="22"/>
        <v>#N/A</v>
      </c>
      <c r="H248" t="e">
        <f t="shared" si="23"/>
        <v>#N/A</v>
      </c>
    </row>
    <row r="249" spans="2:8" x14ac:dyDescent="0.25">
      <c r="B249" t="e">
        <f t="shared" si="20"/>
        <v>#N/A</v>
      </c>
      <c r="C249" s="3" t="e">
        <f t="shared" si="21"/>
        <v>#N/A</v>
      </c>
      <c r="D249" s="3" t="e">
        <f t="shared" si="24"/>
        <v>#N/A</v>
      </c>
      <c r="E249" s="3" t="e">
        <f t="shared" si="25"/>
        <v>#N/A</v>
      </c>
      <c r="F249" s="3" t="e">
        <f t="shared" si="22"/>
        <v>#N/A</v>
      </c>
      <c r="H249" t="e">
        <f t="shared" si="23"/>
        <v>#N/A</v>
      </c>
    </row>
    <row r="250" spans="2:8" x14ac:dyDescent="0.25">
      <c r="B250" t="e">
        <f t="shared" si="20"/>
        <v>#N/A</v>
      </c>
      <c r="C250" s="3" t="e">
        <f t="shared" si="21"/>
        <v>#N/A</v>
      </c>
      <c r="D250" s="3" t="e">
        <f t="shared" si="24"/>
        <v>#N/A</v>
      </c>
      <c r="E250" s="3" t="e">
        <f t="shared" si="25"/>
        <v>#N/A</v>
      </c>
      <c r="F250" s="3" t="e">
        <f t="shared" si="22"/>
        <v>#N/A</v>
      </c>
      <c r="H250" t="e">
        <f t="shared" si="23"/>
        <v>#N/A</v>
      </c>
    </row>
    <row r="251" spans="2:8" x14ac:dyDescent="0.25">
      <c r="B251" t="e">
        <f t="shared" si="20"/>
        <v>#N/A</v>
      </c>
      <c r="C251" s="3" t="e">
        <f t="shared" si="21"/>
        <v>#N/A</v>
      </c>
      <c r="D251" s="3" t="e">
        <f t="shared" si="24"/>
        <v>#N/A</v>
      </c>
      <c r="E251" s="3" t="e">
        <f t="shared" si="25"/>
        <v>#N/A</v>
      </c>
      <c r="F251" s="3" t="e">
        <f t="shared" si="22"/>
        <v>#N/A</v>
      </c>
      <c r="H251" t="e">
        <f t="shared" si="23"/>
        <v>#N/A</v>
      </c>
    </row>
    <row r="252" spans="2:8" x14ac:dyDescent="0.25">
      <c r="B252" t="e">
        <f t="shared" si="20"/>
        <v>#N/A</v>
      </c>
      <c r="C252" s="3" t="e">
        <f t="shared" si="21"/>
        <v>#N/A</v>
      </c>
      <c r="D252" s="3" t="e">
        <f t="shared" si="24"/>
        <v>#N/A</v>
      </c>
      <c r="E252" s="3" t="e">
        <f t="shared" si="25"/>
        <v>#N/A</v>
      </c>
      <c r="F252" s="3" t="e">
        <f t="shared" si="22"/>
        <v>#N/A</v>
      </c>
      <c r="H252" t="e">
        <f t="shared" si="23"/>
        <v>#N/A</v>
      </c>
    </row>
    <row r="253" spans="2:8" x14ac:dyDescent="0.25">
      <c r="B253" t="e">
        <f t="shared" si="20"/>
        <v>#N/A</v>
      </c>
      <c r="C253" s="3" t="e">
        <f t="shared" si="21"/>
        <v>#N/A</v>
      </c>
      <c r="D253" s="3" t="e">
        <f t="shared" si="24"/>
        <v>#N/A</v>
      </c>
      <c r="E253" s="3" t="e">
        <f t="shared" si="25"/>
        <v>#N/A</v>
      </c>
      <c r="F253" s="3" t="e">
        <f t="shared" si="22"/>
        <v>#N/A</v>
      </c>
      <c r="H253" t="e">
        <f t="shared" si="23"/>
        <v>#N/A</v>
      </c>
    </row>
    <row r="254" spans="2:8" x14ac:dyDescent="0.25">
      <c r="B254" t="e">
        <f t="shared" si="20"/>
        <v>#N/A</v>
      </c>
      <c r="C254" s="3" t="e">
        <f t="shared" si="21"/>
        <v>#N/A</v>
      </c>
      <c r="D254" s="3" t="e">
        <f t="shared" si="24"/>
        <v>#N/A</v>
      </c>
      <c r="E254" s="3" t="e">
        <f t="shared" si="25"/>
        <v>#N/A</v>
      </c>
      <c r="F254" s="3" t="e">
        <f t="shared" si="22"/>
        <v>#N/A</v>
      </c>
      <c r="H254" t="e">
        <f t="shared" si="23"/>
        <v>#N/A</v>
      </c>
    </row>
    <row r="255" spans="2:8" x14ac:dyDescent="0.25">
      <c r="B255" t="e">
        <f t="shared" si="20"/>
        <v>#N/A</v>
      </c>
      <c r="C255" s="3" t="e">
        <f t="shared" si="21"/>
        <v>#N/A</v>
      </c>
      <c r="D255" s="3" t="e">
        <f t="shared" si="24"/>
        <v>#N/A</v>
      </c>
      <c r="E255" s="3" t="e">
        <f t="shared" si="25"/>
        <v>#N/A</v>
      </c>
      <c r="F255" s="3" t="e">
        <f t="shared" si="22"/>
        <v>#N/A</v>
      </c>
      <c r="H255" t="e">
        <f t="shared" si="23"/>
        <v>#N/A</v>
      </c>
    </row>
    <row r="256" spans="2:8" x14ac:dyDescent="0.25">
      <c r="B256" t="e">
        <f t="shared" si="20"/>
        <v>#N/A</v>
      </c>
      <c r="C256" s="3" t="e">
        <f t="shared" si="21"/>
        <v>#N/A</v>
      </c>
      <c r="D256" s="3" t="e">
        <f t="shared" si="24"/>
        <v>#N/A</v>
      </c>
      <c r="E256" s="3" t="e">
        <f t="shared" si="25"/>
        <v>#N/A</v>
      </c>
      <c r="F256" s="3" t="e">
        <f t="shared" si="22"/>
        <v>#N/A</v>
      </c>
      <c r="H256" t="e">
        <f t="shared" si="23"/>
        <v>#N/A</v>
      </c>
    </row>
    <row r="257" spans="2:8" x14ac:dyDescent="0.25">
      <c r="B257" t="e">
        <f t="shared" si="20"/>
        <v>#N/A</v>
      </c>
      <c r="C257" s="3" t="e">
        <f t="shared" si="21"/>
        <v>#N/A</v>
      </c>
      <c r="D257" s="3" t="e">
        <f t="shared" si="24"/>
        <v>#N/A</v>
      </c>
      <c r="E257" s="3" t="e">
        <f t="shared" si="25"/>
        <v>#N/A</v>
      </c>
      <c r="F257" s="3" t="e">
        <f t="shared" si="22"/>
        <v>#N/A</v>
      </c>
      <c r="H257" t="e">
        <f t="shared" si="23"/>
        <v>#N/A</v>
      </c>
    </row>
    <row r="258" spans="2:8" x14ac:dyDescent="0.25">
      <c r="B258" t="e">
        <f t="shared" si="20"/>
        <v>#N/A</v>
      </c>
      <c r="C258" s="3" t="e">
        <f t="shared" si="21"/>
        <v>#N/A</v>
      </c>
      <c r="D258" s="3" t="e">
        <f t="shared" si="24"/>
        <v>#N/A</v>
      </c>
      <c r="E258" s="3" t="e">
        <f t="shared" si="25"/>
        <v>#N/A</v>
      </c>
      <c r="F258" s="3" t="e">
        <f t="shared" si="22"/>
        <v>#N/A</v>
      </c>
      <c r="H258" t="e">
        <f t="shared" si="23"/>
        <v>#N/A</v>
      </c>
    </row>
    <row r="259" spans="2:8" x14ac:dyDescent="0.25">
      <c r="B259" t="e">
        <f t="shared" si="20"/>
        <v>#N/A</v>
      </c>
      <c r="C259" s="3" t="e">
        <f t="shared" si="21"/>
        <v>#N/A</v>
      </c>
      <c r="D259" s="3" t="e">
        <f t="shared" si="24"/>
        <v>#N/A</v>
      </c>
      <c r="E259" s="3" t="e">
        <f t="shared" si="25"/>
        <v>#N/A</v>
      </c>
      <c r="F259" s="3" t="e">
        <f t="shared" si="22"/>
        <v>#N/A</v>
      </c>
      <c r="H259" t="e">
        <f t="shared" si="23"/>
        <v>#N/A</v>
      </c>
    </row>
    <row r="260" spans="2:8" x14ac:dyDescent="0.25">
      <c r="B260" t="e">
        <f t="shared" si="20"/>
        <v>#N/A</v>
      </c>
      <c r="C260" s="3" t="e">
        <f t="shared" si="21"/>
        <v>#N/A</v>
      </c>
      <c r="D260" s="3" t="e">
        <f t="shared" si="24"/>
        <v>#N/A</v>
      </c>
      <c r="E260" s="3" t="e">
        <f t="shared" si="25"/>
        <v>#N/A</v>
      </c>
      <c r="F260" s="3" t="e">
        <f t="shared" si="22"/>
        <v>#N/A</v>
      </c>
      <c r="H260" t="e">
        <f t="shared" si="23"/>
        <v>#N/A</v>
      </c>
    </row>
    <row r="261" spans="2:8" x14ac:dyDescent="0.25">
      <c r="B261" t="e">
        <f t="shared" si="20"/>
        <v>#N/A</v>
      </c>
      <c r="C261" s="3" t="e">
        <f t="shared" si="21"/>
        <v>#N/A</v>
      </c>
      <c r="D261" s="3" t="e">
        <f t="shared" si="24"/>
        <v>#N/A</v>
      </c>
      <c r="E261" s="3" t="e">
        <f t="shared" si="25"/>
        <v>#N/A</v>
      </c>
      <c r="F261" s="3" t="e">
        <f t="shared" si="22"/>
        <v>#N/A</v>
      </c>
      <c r="H261" t="e">
        <f t="shared" si="23"/>
        <v>#N/A</v>
      </c>
    </row>
    <row r="262" spans="2:8" x14ac:dyDescent="0.25">
      <c r="B262" t="e">
        <f t="shared" si="20"/>
        <v>#N/A</v>
      </c>
      <c r="C262" s="3" t="e">
        <f t="shared" si="21"/>
        <v>#N/A</v>
      </c>
      <c r="D262" s="3" t="e">
        <f t="shared" si="24"/>
        <v>#N/A</v>
      </c>
      <c r="E262" s="3" t="e">
        <f t="shared" si="25"/>
        <v>#N/A</v>
      </c>
      <c r="F262" s="3" t="e">
        <f t="shared" si="22"/>
        <v>#N/A</v>
      </c>
      <c r="H262" t="e">
        <f t="shared" si="23"/>
        <v>#N/A</v>
      </c>
    </row>
    <row r="263" spans="2:8" x14ac:dyDescent="0.25">
      <c r="B263" t="e">
        <f t="shared" si="20"/>
        <v>#N/A</v>
      </c>
      <c r="C263" s="3" t="e">
        <f t="shared" si="21"/>
        <v>#N/A</v>
      </c>
      <c r="D263" s="3" t="e">
        <f t="shared" si="24"/>
        <v>#N/A</v>
      </c>
      <c r="E263" s="3" t="e">
        <f t="shared" si="25"/>
        <v>#N/A</v>
      </c>
      <c r="F263" s="3" t="e">
        <f t="shared" si="22"/>
        <v>#N/A</v>
      </c>
      <c r="H263" t="e">
        <f t="shared" si="23"/>
        <v>#N/A</v>
      </c>
    </row>
    <row r="264" spans="2:8" x14ac:dyDescent="0.25">
      <c r="B264" t="e">
        <f t="shared" si="20"/>
        <v>#N/A</v>
      </c>
      <c r="C264" s="3" t="e">
        <f t="shared" si="21"/>
        <v>#N/A</v>
      </c>
      <c r="D264" s="3" t="e">
        <f t="shared" si="24"/>
        <v>#N/A</v>
      </c>
      <c r="E264" s="3" t="e">
        <f t="shared" si="25"/>
        <v>#N/A</v>
      </c>
      <c r="F264" s="3" t="e">
        <f t="shared" si="22"/>
        <v>#N/A</v>
      </c>
      <c r="H264" t="e">
        <f t="shared" si="23"/>
        <v>#N/A</v>
      </c>
    </row>
    <row r="265" spans="2:8" x14ac:dyDescent="0.25">
      <c r="B265" t="e">
        <f t="shared" si="20"/>
        <v>#N/A</v>
      </c>
      <c r="C265" s="3" t="e">
        <f t="shared" si="21"/>
        <v>#N/A</v>
      </c>
      <c r="D265" s="3" t="e">
        <f t="shared" si="24"/>
        <v>#N/A</v>
      </c>
      <c r="E265" s="3" t="e">
        <f t="shared" si="25"/>
        <v>#N/A</v>
      </c>
      <c r="F265" s="3" t="e">
        <f t="shared" si="22"/>
        <v>#N/A</v>
      </c>
      <c r="H265" t="e">
        <f t="shared" si="23"/>
        <v>#N/A</v>
      </c>
    </row>
    <row r="266" spans="2:8" x14ac:dyDescent="0.25">
      <c r="B266" t="e">
        <f t="shared" si="20"/>
        <v>#N/A</v>
      </c>
      <c r="C266" s="3" t="e">
        <f t="shared" si="21"/>
        <v>#N/A</v>
      </c>
      <c r="D266" s="3" t="e">
        <f t="shared" si="24"/>
        <v>#N/A</v>
      </c>
      <c r="E266" s="3" t="e">
        <f t="shared" si="25"/>
        <v>#N/A</v>
      </c>
      <c r="F266" s="3" t="e">
        <f t="shared" si="22"/>
        <v>#N/A</v>
      </c>
      <c r="H266" t="e">
        <f t="shared" si="23"/>
        <v>#N/A</v>
      </c>
    </row>
    <row r="267" spans="2:8" x14ac:dyDescent="0.25">
      <c r="B267" t="e">
        <f t="shared" si="20"/>
        <v>#N/A</v>
      </c>
      <c r="C267" s="3" t="e">
        <f t="shared" si="21"/>
        <v>#N/A</v>
      </c>
      <c r="D267" s="3" t="e">
        <f t="shared" si="24"/>
        <v>#N/A</v>
      </c>
      <c r="E267" s="3" t="e">
        <f t="shared" si="25"/>
        <v>#N/A</v>
      </c>
      <c r="F267" s="3" t="e">
        <f t="shared" si="22"/>
        <v>#N/A</v>
      </c>
      <c r="H267" t="e">
        <f t="shared" si="23"/>
        <v>#N/A</v>
      </c>
    </row>
    <row r="268" spans="2:8" x14ac:dyDescent="0.25">
      <c r="B268" t="e">
        <f t="shared" si="20"/>
        <v>#N/A</v>
      </c>
      <c r="C268" s="3" t="e">
        <f t="shared" si="21"/>
        <v>#N/A</v>
      </c>
      <c r="D268" s="3" t="e">
        <f t="shared" si="24"/>
        <v>#N/A</v>
      </c>
      <c r="E268" s="3" t="e">
        <f t="shared" si="25"/>
        <v>#N/A</v>
      </c>
      <c r="F268" s="3" t="e">
        <f t="shared" si="22"/>
        <v>#N/A</v>
      </c>
      <c r="H268" t="e">
        <f t="shared" si="23"/>
        <v>#N/A</v>
      </c>
    </row>
    <row r="269" spans="2:8" x14ac:dyDescent="0.25">
      <c r="B269" t="e">
        <f t="shared" si="20"/>
        <v>#N/A</v>
      </c>
      <c r="C269" s="3" t="e">
        <f t="shared" si="21"/>
        <v>#N/A</v>
      </c>
      <c r="D269" s="3" t="e">
        <f t="shared" si="24"/>
        <v>#N/A</v>
      </c>
      <c r="E269" s="3" t="e">
        <f t="shared" si="25"/>
        <v>#N/A</v>
      </c>
      <c r="F269" s="3" t="e">
        <f t="shared" si="22"/>
        <v>#N/A</v>
      </c>
      <c r="H269" t="e">
        <f t="shared" si="23"/>
        <v>#N/A</v>
      </c>
    </row>
    <row r="270" spans="2:8" x14ac:dyDescent="0.25">
      <c r="B270" t="e">
        <f t="shared" si="20"/>
        <v>#N/A</v>
      </c>
      <c r="C270" s="3" t="e">
        <f t="shared" si="21"/>
        <v>#N/A</v>
      </c>
      <c r="D270" s="3" t="e">
        <f t="shared" si="24"/>
        <v>#N/A</v>
      </c>
      <c r="E270" s="3" t="e">
        <f t="shared" si="25"/>
        <v>#N/A</v>
      </c>
      <c r="F270" s="3" t="e">
        <f t="shared" si="22"/>
        <v>#N/A</v>
      </c>
      <c r="H270" t="e">
        <f t="shared" si="23"/>
        <v>#N/A</v>
      </c>
    </row>
    <row r="271" spans="2:8" x14ac:dyDescent="0.25">
      <c r="B271" t="e">
        <f t="shared" si="20"/>
        <v>#N/A</v>
      </c>
      <c r="C271" s="3" t="e">
        <f t="shared" si="21"/>
        <v>#N/A</v>
      </c>
      <c r="D271" s="3" t="e">
        <f t="shared" si="24"/>
        <v>#N/A</v>
      </c>
      <c r="E271" s="3" t="e">
        <f t="shared" si="25"/>
        <v>#N/A</v>
      </c>
      <c r="F271" s="3" t="e">
        <f t="shared" si="22"/>
        <v>#N/A</v>
      </c>
      <c r="H271" t="e">
        <f t="shared" si="23"/>
        <v>#N/A</v>
      </c>
    </row>
    <row r="272" spans="2:8" x14ac:dyDescent="0.25">
      <c r="B272" t="e">
        <f t="shared" si="20"/>
        <v>#N/A</v>
      </c>
      <c r="C272" s="3" t="e">
        <f t="shared" si="21"/>
        <v>#N/A</v>
      </c>
      <c r="D272" s="3" t="e">
        <f t="shared" si="24"/>
        <v>#N/A</v>
      </c>
      <c r="E272" s="3" t="e">
        <f t="shared" si="25"/>
        <v>#N/A</v>
      </c>
      <c r="F272" s="3" t="e">
        <f t="shared" si="22"/>
        <v>#N/A</v>
      </c>
      <c r="H272" t="e">
        <f t="shared" si="23"/>
        <v>#N/A</v>
      </c>
    </row>
    <row r="273" spans="2:8" x14ac:dyDescent="0.25">
      <c r="B273" t="e">
        <f t="shared" si="20"/>
        <v>#N/A</v>
      </c>
      <c r="C273" s="3" t="e">
        <f t="shared" si="21"/>
        <v>#N/A</v>
      </c>
      <c r="D273" s="3" t="e">
        <f t="shared" si="24"/>
        <v>#N/A</v>
      </c>
      <c r="E273" s="3" t="e">
        <f t="shared" si="25"/>
        <v>#N/A</v>
      </c>
      <c r="F273" s="3" t="e">
        <f t="shared" si="22"/>
        <v>#N/A</v>
      </c>
      <c r="H273" t="e">
        <f t="shared" si="23"/>
        <v>#N/A</v>
      </c>
    </row>
    <row r="274" spans="2:8" x14ac:dyDescent="0.25">
      <c r="B274" t="e">
        <f t="shared" si="20"/>
        <v>#N/A</v>
      </c>
      <c r="C274" s="3" t="e">
        <f t="shared" si="21"/>
        <v>#N/A</v>
      </c>
      <c r="D274" s="3" t="e">
        <f t="shared" si="24"/>
        <v>#N/A</v>
      </c>
      <c r="E274" s="3" t="e">
        <f t="shared" si="25"/>
        <v>#N/A</v>
      </c>
      <c r="F274" s="3" t="e">
        <f t="shared" si="22"/>
        <v>#N/A</v>
      </c>
      <c r="H274" t="e">
        <f t="shared" si="23"/>
        <v>#N/A</v>
      </c>
    </row>
    <row r="275" spans="2:8" x14ac:dyDescent="0.25">
      <c r="B275" t="e">
        <f t="shared" si="20"/>
        <v>#N/A</v>
      </c>
      <c r="C275" s="3" t="e">
        <f t="shared" si="21"/>
        <v>#N/A</v>
      </c>
      <c r="D275" s="3" t="e">
        <f t="shared" si="24"/>
        <v>#N/A</v>
      </c>
      <c r="E275" s="3" t="e">
        <f t="shared" si="25"/>
        <v>#N/A</v>
      </c>
      <c r="F275" s="3" t="e">
        <f t="shared" si="22"/>
        <v>#N/A</v>
      </c>
      <c r="H275" t="e">
        <f t="shared" si="23"/>
        <v>#N/A</v>
      </c>
    </row>
    <row r="276" spans="2:8" x14ac:dyDescent="0.25">
      <c r="B276" t="e">
        <f t="shared" si="20"/>
        <v>#N/A</v>
      </c>
      <c r="C276" s="3" t="e">
        <f t="shared" si="21"/>
        <v>#N/A</v>
      </c>
      <c r="D276" s="3" t="e">
        <f t="shared" si="24"/>
        <v>#N/A</v>
      </c>
      <c r="E276" s="3" t="e">
        <f t="shared" si="25"/>
        <v>#N/A</v>
      </c>
      <c r="F276" s="3" t="e">
        <f t="shared" si="22"/>
        <v>#N/A</v>
      </c>
      <c r="H276" t="e">
        <f t="shared" si="23"/>
        <v>#N/A</v>
      </c>
    </row>
    <row r="277" spans="2:8" x14ac:dyDescent="0.25">
      <c r="B277" t="e">
        <f t="shared" ref="B277:B340" si="26">IF(B276=0,0,IF(B276=$D$7-1,0,B276+1))</f>
        <v>#N/A</v>
      </c>
      <c r="C277" s="3" t="e">
        <f t="shared" ref="C277:C340" si="27">VLOOKUP(B277,tab,2,FALSE)</f>
        <v>#N/A</v>
      </c>
      <c r="D277" s="3" t="e">
        <f t="shared" si="24"/>
        <v>#N/A</v>
      </c>
      <c r="E277" s="3" t="e">
        <f t="shared" si="25"/>
        <v>#N/A</v>
      </c>
      <c r="F277" s="3" t="e">
        <f t="shared" ref="F277:F340" si="28">C277*E277/D277</f>
        <v>#N/A</v>
      </c>
      <c r="H277" t="e">
        <f t="shared" ref="H277:H340" si="29">C277/D277</f>
        <v>#N/A</v>
      </c>
    </row>
    <row r="278" spans="2:8" x14ac:dyDescent="0.25">
      <c r="B278" t="e">
        <f t="shared" si="26"/>
        <v>#N/A</v>
      </c>
      <c r="C278" s="3" t="e">
        <f t="shared" si="27"/>
        <v>#N/A</v>
      </c>
      <c r="D278" s="3" t="e">
        <f t="shared" si="24"/>
        <v>#N/A</v>
      </c>
      <c r="E278" s="3" t="e">
        <f t="shared" si="25"/>
        <v>#N/A</v>
      </c>
      <c r="F278" s="3" t="e">
        <f t="shared" si="28"/>
        <v>#N/A</v>
      </c>
      <c r="H278" t="e">
        <f t="shared" si="29"/>
        <v>#N/A</v>
      </c>
    </row>
    <row r="279" spans="2:8" x14ac:dyDescent="0.25">
      <c r="B279" t="e">
        <f t="shared" si="26"/>
        <v>#N/A</v>
      </c>
      <c r="C279" s="3" t="e">
        <f t="shared" si="27"/>
        <v>#N/A</v>
      </c>
      <c r="D279" s="3" t="e">
        <f t="shared" si="24"/>
        <v>#N/A</v>
      </c>
      <c r="E279" s="3" t="e">
        <f t="shared" si="25"/>
        <v>#N/A</v>
      </c>
      <c r="F279" s="3" t="e">
        <f t="shared" si="28"/>
        <v>#N/A</v>
      </c>
      <c r="H279" t="e">
        <f t="shared" si="29"/>
        <v>#N/A</v>
      </c>
    </row>
    <row r="280" spans="2:8" x14ac:dyDescent="0.25">
      <c r="B280" t="e">
        <f t="shared" si="26"/>
        <v>#N/A</v>
      </c>
      <c r="C280" s="3" t="e">
        <f t="shared" si="27"/>
        <v>#N/A</v>
      </c>
      <c r="D280" s="3" t="e">
        <f t="shared" si="24"/>
        <v>#N/A</v>
      </c>
      <c r="E280" s="3" t="e">
        <f t="shared" si="25"/>
        <v>#N/A</v>
      </c>
      <c r="F280" s="3" t="e">
        <f t="shared" si="28"/>
        <v>#N/A</v>
      </c>
      <c r="H280" t="e">
        <f t="shared" si="29"/>
        <v>#N/A</v>
      </c>
    </row>
    <row r="281" spans="2:8" x14ac:dyDescent="0.25">
      <c r="B281" t="e">
        <f t="shared" si="26"/>
        <v>#N/A</v>
      </c>
      <c r="C281" s="3" t="e">
        <f t="shared" si="27"/>
        <v>#N/A</v>
      </c>
      <c r="D281" s="3" t="e">
        <f t="shared" si="24"/>
        <v>#N/A</v>
      </c>
      <c r="E281" s="3" t="e">
        <f t="shared" si="25"/>
        <v>#N/A</v>
      </c>
      <c r="F281" s="3" t="e">
        <f t="shared" si="28"/>
        <v>#N/A</v>
      </c>
      <c r="H281" t="e">
        <f t="shared" si="29"/>
        <v>#N/A</v>
      </c>
    </row>
    <row r="282" spans="2:8" x14ac:dyDescent="0.25">
      <c r="B282" t="e">
        <f t="shared" si="26"/>
        <v>#N/A</v>
      </c>
      <c r="C282" s="3" t="e">
        <f t="shared" si="27"/>
        <v>#N/A</v>
      </c>
      <c r="D282" s="3" t="e">
        <f t="shared" si="24"/>
        <v>#N/A</v>
      </c>
      <c r="E282" s="3" t="e">
        <f t="shared" si="25"/>
        <v>#N/A</v>
      </c>
      <c r="F282" s="3" t="e">
        <f t="shared" si="28"/>
        <v>#N/A</v>
      </c>
      <c r="H282" t="e">
        <f t="shared" si="29"/>
        <v>#N/A</v>
      </c>
    </row>
    <row r="283" spans="2:8" x14ac:dyDescent="0.25">
      <c r="B283" t="e">
        <f t="shared" si="26"/>
        <v>#N/A</v>
      </c>
      <c r="C283" s="3" t="e">
        <f t="shared" si="27"/>
        <v>#N/A</v>
      </c>
      <c r="D283" s="3" t="e">
        <f t="shared" si="24"/>
        <v>#N/A</v>
      </c>
      <c r="E283" s="3" t="e">
        <f t="shared" si="25"/>
        <v>#N/A</v>
      </c>
      <c r="F283" s="3" t="e">
        <f t="shared" si="28"/>
        <v>#N/A</v>
      </c>
      <c r="H283" t="e">
        <f t="shared" si="29"/>
        <v>#N/A</v>
      </c>
    </row>
    <row r="284" spans="2:8" x14ac:dyDescent="0.25">
      <c r="B284" t="e">
        <f t="shared" si="26"/>
        <v>#N/A</v>
      </c>
      <c r="C284" s="3" t="e">
        <f t="shared" si="27"/>
        <v>#N/A</v>
      </c>
      <c r="D284" s="3" t="e">
        <f t="shared" si="24"/>
        <v>#N/A</v>
      </c>
      <c r="E284" s="3" t="e">
        <f t="shared" si="25"/>
        <v>#N/A</v>
      </c>
      <c r="F284" s="3" t="e">
        <f t="shared" si="28"/>
        <v>#N/A</v>
      </c>
      <c r="H284" t="e">
        <f t="shared" si="29"/>
        <v>#N/A</v>
      </c>
    </row>
    <row r="285" spans="2:8" x14ac:dyDescent="0.25">
      <c r="B285" t="e">
        <f t="shared" si="26"/>
        <v>#N/A</v>
      </c>
      <c r="C285" s="3" t="e">
        <f t="shared" si="27"/>
        <v>#N/A</v>
      </c>
      <c r="D285" s="3" t="e">
        <f t="shared" si="24"/>
        <v>#N/A</v>
      </c>
      <c r="E285" s="3" t="e">
        <f t="shared" si="25"/>
        <v>#N/A</v>
      </c>
      <c r="F285" s="3" t="e">
        <f t="shared" si="28"/>
        <v>#N/A</v>
      </c>
      <c r="H285" t="e">
        <f t="shared" si="29"/>
        <v>#N/A</v>
      </c>
    </row>
    <row r="286" spans="2:8" x14ac:dyDescent="0.25">
      <c r="B286" t="e">
        <f t="shared" si="26"/>
        <v>#N/A</v>
      </c>
      <c r="C286" s="3" t="e">
        <f t="shared" si="27"/>
        <v>#N/A</v>
      </c>
      <c r="D286" s="3" t="e">
        <f t="shared" si="24"/>
        <v>#N/A</v>
      </c>
      <c r="E286" s="3" t="e">
        <f t="shared" si="25"/>
        <v>#N/A</v>
      </c>
      <c r="F286" s="3" t="e">
        <f t="shared" si="28"/>
        <v>#N/A</v>
      </c>
      <c r="H286" t="e">
        <f t="shared" si="29"/>
        <v>#N/A</v>
      </c>
    </row>
    <row r="287" spans="2:8" x14ac:dyDescent="0.25">
      <c r="B287" t="e">
        <f t="shared" si="26"/>
        <v>#N/A</v>
      </c>
      <c r="C287" s="3" t="e">
        <f t="shared" si="27"/>
        <v>#N/A</v>
      </c>
      <c r="D287" s="3" t="e">
        <f t="shared" si="24"/>
        <v>#N/A</v>
      </c>
      <c r="E287" s="3" t="e">
        <f t="shared" si="25"/>
        <v>#N/A</v>
      </c>
      <c r="F287" s="3" t="e">
        <f t="shared" si="28"/>
        <v>#N/A</v>
      </c>
      <c r="H287" t="e">
        <f t="shared" si="29"/>
        <v>#N/A</v>
      </c>
    </row>
    <row r="288" spans="2:8" x14ac:dyDescent="0.25">
      <c r="B288" t="e">
        <f t="shared" si="26"/>
        <v>#N/A</v>
      </c>
      <c r="C288" s="3" t="e">
        <f t="shared" si="27"/>
        <v>#N/A</v>
      </c>
      <c r="D288" s="3" t="e">
        <f t="shared" si="24"/>
        <v>#N/A</v>
      </c>
      <c r="E288" s="3" t="e">
        <f t="shared" si="25"/>
        <v>#N/A</v>
      </c>
      <c r="F288" s="3" t="e">
        <f t="shared" si="28"/>
        <v>#N/A</v>
      </c>
      <c r="H288" t="e">
        <f t="shared" si="29"/>
        <v>#N/A</v>
      </c>
    </row>
    <row r="289" spans="2:8" x14ac:dyDescent="0.25">
      <c r="B289" t="e">
        <f t="shared" si="26"/>
        <v>#N/A</v>
      </c>
      <c r="C289" s="3" t="e">
        <f t="shared" si="27"/>
        <v>#N/A</v>
      </c>
      <c r="D289" s="3" t="e">
        <f t="shared" si="24"/>
        <v>#N/A</v>
      </c>
      <c r="E289" s="3" t="e">
        <f t="shared" si="25"/>
        <v>#N/A</v>
      </c>
      <c r="F289" s="3" t="e">
        <f t="shared" si="28"/>
        <v>#N/A</v>
      </c>
      <c r="H289" t="e">
        <f t="shared" si="29"/>
        <v>#N/A</v>
      </c>
    </row>
    <row r="290" spans="2:8" x14ac:dyDescent="0.25">
      <c r="B290" t="e">
        <f t="shared" si="26"/>
        <v>#N/A</v>
      </c>
      <c r="C290" s="3" t="e">
        <f t="shared" si="27"/>
        <v>#N/A</v>
      </c>
      <c r="D290" s="3" t="e">
        <f t="shared" si="24"/>
        <v>#N/A</v>
      </c>
      <c r="E290" s="3" t="e">
        <f t="shared" si="25"/>
        <v>#N/A</v>
      </c>
      <c r="F290" s="3" t="e">
        <f t="shared" si="28"/>
        <v>#N/A</v>
      </c>
      <c r="H290" t="e">
        <f t="shared" si="29"/>
        <v>#N/A</v>
      </c>
    </row>
    <row r="291" spans="2:8" x14ac:dyDescent="0.25">
      <c r="B291" t="e">
        <f t="shared" si="26"/>
        <v>#N/A</v>
      </c>
      <c r="C291" s="3" t="e">
        <f t="shared" si="27"/>
        <v>#N/A</v>
      </c>
      <c r="D291" s="3" t="e">
        <f t="shared" si="24"/>
        <v>#N/A</v>
      </c>
      <c r="E291" s="3" t="e">
        <f t="shared" si="25"/>
        <v>#N/A</v>
      </c>
      <c r="F291" s="3" t="e">
        <f t="shared" si="28"/>
        <v>#N/A</v>
      </c>
      <c r="H291" t="e">
        <f t="shared" si="29"/>
        <v>#N/A</v>
      </c>
    </row>
    <row r="292" spans="2:8" x14ac:dyDescent="0.25">
      <c r="B292" t="e">
        <f t="shared" si="26"/>
        <v>#N/A</v>
      </c>
      <c r="C292" s="3" t="e">
        <f t="shared" si="27"/>
        <v>#N/A</v>
      </c>
      <c r="D292" s="3" t="e">
        <f t="shared" si="24"/>
        <v>#N/A</v>
      </c>
      <c r="E292" s="3" t="e">
        <f t="shared" si="25"/>
        <v>#N/A</v>
      </c>
      <c r="F292" s="3" t="e">
        <f t="shared" si="28"/>
        <v>#N/A</v>
      </c>
      <c r="H292" t="e">
        <f t="shared" si="29"/>
        <v>#N/A</v>
      </c>
    </row>
    <row r="293" spans="2:8" x14ac:dyDescent="0.25">
      <c r="B293" t="e">
        <f t="shared" si="26"/>
        <v>#N/A</v>
      </c>
      <c r="C293" s="3" t="e">
        <f t="shared" si="27"/>
        <v>#N/A</v>
      </c>
      <c r="D293" s="3" t="e">
        <f t="shared" si="24"/>
        <v>#N/A</v>
      </c>
      <c r="E293" s="3" t="e">
        <f t="shared" si="25"/>
        <v>#N/A</v>
      </c>
      <c r="F293" s="3" t="e">
        <f t="shared" si="28"/>
        <v>#N/A</v>
      </c>
      <c r="H293" t="e">
        <f t="shared" si="29"/>
        <v>#N/A</v>
      </c>
    </row>
    <row r="294" spans="2:8" x14ac:dyDescent="0.25">
      <c r="B294" t="e">
        <f t="shared" si="26"/>
        <v>#N/A</v>
      </c>
      <c r="C294" s="3" t="e">
        <f t="shared" si="27"/>
        <v>#N/A</v>
      </c>
      <c r="D294" s="3" t="e">
        <f t="shared" si="24"/>
        <v>#N/A</v>
      </c>
      <c r="E294" s="3" t="e">
        <f t="shared" si="25"/>
        <v>#N/A</v>
      </c>
      <c r="F294" s="3" t="e">
        <f t="shared" si="28"/>
        <v>#N/A</v>
      </c>
      <c r="H294" t="e">
        <f t="shared" si="29"/>
        <v>#N/A</v>
      </c>
    </row>
    <row r="295" spans="2:8" x14ac:dyDescent="0.25">
      <c r="B295" t="e">
        <f t="shared" si="26"/>
        <v>#N/A</v>
      </c>
      <c r="C295" s="3" t="e">
        <f t="shared" si="27"/>
        <v>#N/A</v>
      </c>
      <c r="D295" s="3" t="e">
        <f t="shared" si="24"/>
        <v>#N/A</v>
      </c>
      <c r="E295" s="3" t="e">
        <f t="shared" si="25"/>
        <v>#N/A</v>
      </c>
      <c r="F295" s="3" t="e">
        <f t="shared" si="28"/>
        <v>#N/A</v>
      </c>
      <c r="H295" t="e">
        <f t="shared" si="29"/>
        <v>#N/A</v>
      </c>
    </row>
    <row r="296" spans="2:8" x14ac:dyDescent="0.25">
      <c r="B296" t="e">
        <f t="shared" si="26"/>
        <v>#N/A</v>
      </c>
      <c r="C296" s="3" t="e">
        <f t="shared" si="27"/>
        <v>#N/A</v>
      </c>
      <c r="D296" s="3" t="e">
        <f t="shared" si="24"/>
        <v>#N/A</v>
      </c>
      <c r="E296" s="3" t="e">
        <f t="shared" si="25"/>
        <v>#N/A</v>
      </c>
      <c r="F296" s="3" t="e">
        <f t="shared" si="28"/>
        <v>#N/A</v>
      </c>
      <c r="H296" t="e">
        <f t="shared" si="29"/>
        <v>#N/A</v>
      </c>
    </row>
    <row r="297" spans="2:8" x14ac:dyDescent="0.25">
      <c r="B297" t="e">
        <f t="shared" si="26"/>
        <v>#N/A</v>
      </c>
      <c r="C297" s="3" t="e">
        <f t="shared" si="27"/>
        <v>#N/A</v>
      </c>
      <c r="D297" s="3" t="e">
        <f t="shared" si="24"/>
        <v>#N/A</v>
      </c>
      <c r="E297" s="3" t="e">
        <f t="shared" si="25"/>
        <v>#N/A</v>
      </c>
      <c r="F297" s="3" t="e">
        <f t="shared" si="28"/>
        <v>#N/A</v>
      </c>
      <c r="H297" t="e">
        <f t="shared" si="29"/>
        <v>#N/A</v>
      </c>
    </row>
    <row r="298" spans="2:8" x14ac:dyDescent="0.25">
      <c r="B298" t="e">
        <f t="shared" si="26"/>
        <v>#N/A</v>
      </c>
      <c r="C298" s="3" t="e">
        <f t="shared" si="27"/>
        <v>#N/A</v>
      </c>
      <c r="D298" s="3" t="e">
        <f t="shared" si="24"/>
        <v>#N/A</v>
      </c>
      <c r="E298" s="3" t="e">
        <f t="shared" si="25"/>
        <v>#N/A</v>
      </c>
      <c r="F298" s="3" t="e">
        <f t="shared" si="28"/>
        <v>#N/A</v>
      </c>
      <c r="H298" t="e">
        <f t="shared" si="29"/>
        <v>#N/A</v>
      </c>
    </row>
    <row r="299" spans="2:8" x14ac:dyDescent="0.25">
      <c r="B299" t="e">
        <f t="shared" si="26"/>
        <v>#N/A</v>
      </c>
      <c r="C299" s="3" t="e">
        <f t="shared" si="27"/>
        <v>#N/A</v>
      </c>
      <c r="D299" s="3" t="e">
        <f t="shared" si="24"/>
        <v>#N/A</v>
      </c>
      <c r="E299" s="3" t="e">
        <f t="shared" si="25"/>
        <v>#N/A</v>
      </c>
      <c r="F299" s="3" t="e">
        <f t="shared" si="28"/>
        <v>#N/A</v>
      </c>
      <c r="H299" t="e">
        <f t="shared" si="29"/>
        <v>#N/A</v>
      </c>
    </row>
    <row r="300" spans="2:8" x14ac:dyDescent="0.25">
      <c r="B300" t="e">
        <f t="shared" si="26"/>
        <v>#N/A</v>
      </c>
      <c r="C300" s="3" t="e">
        <f t="shared" si="27"/>
        <v>#N/A</v>
      </c>
      <c r="D300" s="3" t="e">
        <f t="shared" ref="D300:D363" si="30">VLOOKUP(B300,tab,3,FALSE)</f>
        <v>#N/A</v>
      </c>
      <c r="E300" s="3" t="e">
        <f t="shared" ref="E300:E363" si="31">VLOOKUP(B300,tab,4,FALSE)</f>
        <v>#N/A</v>
      </c>
      <c r="F300" s="3" t="e">
        <f t="shared" si="28"/>
        <v>#N/A</v>
      </c>
      <c r="H300" t="e">
        <f t="shared" si="29"/>
        <v>#N/A</v>
      </c>
    </row>
    <row r="301" spans="2:8" x14ac:dyDescent="0.25">
      <c r="B301" t="e">
        <f t="shared" si="26"/>
        <v>#N/A</v>
      </c>
      <c r="C301" s="3" t="e">
        <f t="shared" si="27"/>
        <v>#N/A</v>
      </c>
      <c r="D301" s="3" t="e">
        <f t="shared" si="30"/>
        <v>#N/A</v>
      </c>
      <c r="E301" s="3" t="e">
        <f t="shared" si="31"/>
        <v>#N/A</v>
      </c>
      <c r="F301" s="3" t="e">
        <f t="shared" si="28"/>
        <v>#N/A</v>
      </c>
      <c r="H301" t="e">
        <f t="shared" si="29"/>
        <v>#N/A</v>
      </c>
    </row>
    <row r="302" spans="2:8" x14ac:dyDescent="0.25">
      <c r="B302" t="e">
        <f t="shared" si="26"/>
        <v>#N/A</v>
      </c>
      <c r="C302" s="3" t="e">
        <f t="shared" si="27"/>
        <v>#N/A</v>
      </c>
      <c r="D302" s="3" t="e">
        <f t="shared" si="30"/>
        <v>#N/A</v>
      </c>
      <c r="E302" s="3" t="e">
        <f t="shared" si="31"/>
        <v>#N/A</v>
      </c>
      <c r="F302" s="3" t="e">
        <f t="shared" si="28"/>
        <v>#N/A</v>
      </c>
      <c r="H302" t="e">
        <f t="shared" si="29"/>
        <v>#N/A</v>
      </c>
    </row>
    <row r="303" spans="2:8" x14ac:dyDescent="0.25">
      <c r="B303" t="e">
        <f t="shared" si="26"/>
        <v>#N/A</v>
      </c>
      <c r="C303" s="3" t="e">
        <f t="shared" si="27"/>
        <v>#N/A</v>
      </c>
      <c r="D303" s="3" t="e">
        <f t="shared" si="30"/>
        <v>#N/A</v>
      </c>
      <c r="E303" s="3" t="e">
        <f t="shared" si="31"/>
        <v>#N/A</v>
      </c>
      <c r="F303" s="3" t="e">
        <f t="shared" si="28"/>
        <v>#N/A</v>
      </c>
      <c r="H303" t="e">
        <f t="shared" si="29"/>
        <v>#N/A</v>
      </c>
    </row>
    <row r="304" spans="2:8" x14ac:dyDescent="0.25">
      <c r="B304" t="e">
        <f t="shared" si="26"/>
        <v>#N/A</v>
      </c>
      <c r="C304" s="3" t="e">
        <f t="shared" si="27"/>
        <v>#N/A</v>
      </c>
      <c r="D304" s="3" t="e">
        <f t="shared" si="30"/>
        <v>#N/A</v>
      </c>
      <c r="E304" s="3" t="e">
        <f t="shared" si="31"/>
        <v>#N/A</v>
      </c>
      <c r="F304" s="3" t="e">
        <f t="shared" si="28"/>
        <v>#N/A</v>
      </c>
      <c r="H304" t="e">
        <f t="shared" si="29"/>
        <v>#N/A</v>
      </c>
    </row>
    <row r="305" spans="2:8" x14ac:dyDescent="0.25">
      <c r="B305" t="e">
        <f t="shared" si="26"/>
        <v>#N/A</v>
      </c>
      <c r="C305" s="3" t="e">
        <f t="shared" si="27"/>
        <v>#N/A</v>
      </c>
      <c r="D305" s="3" t="e">
        <f t="shared" si="30"/>
        <v>#N/A</v>
      </c>
      <c r="E305" s="3" t="e">
        <f t="shared" si="31"/>
        <v>#N/A</v>
      </c>
      <c r="F305" s="3" t="e">
        <f t="shared" si="28"/>
        <v>#N/A</v>
      </c>
      <c r="H305" t="e">
        <f t="shared" si="29"/>
        <v>#N/A</v>
      </c>
    </row>
    <row r="306" spans="2:8" x14ac:dyDescent="0.25">
      <c r="B306" t="e">
        <f t="shared" si="26"/>
        <v>#N/A</v>
      </c>
      <c r="C306" s="3" t="e">
        <f t="shared" si="27"/>
        <v>#N/A</v>
      </c>
      <c r="D306" s="3" t="e">
        <f t="shared" si="30"/>
        <v>#N/A</v>
      </c>
      <c r="E306" s="3" t="e">
        <f t="shared" si="31"/>
        <v>#N/A</v>
      </c>
      <c r="F306" s="3" t="e">
        <f t="shared" si="28"/>
        <v>#N/A</v>
      </c>
      <c r="H306" t="e">
        <f t="shared" si="29"/>
        <v>#N/A</v>
      </c>
    </row>
    <row r="307" spans="2:8" x14ac:dyDescent="0.25">
      <c r="B307" t="e">
        <f t="shared" si="26"/>
        <v>#N/A</v>
      </c>
      <c r="C307" s="3" t="e">
        <f t="shared" si="27"/>
        <v>#N/A</v>
      </c>
      <c r="D307" s="3" t="e">
        <f t="shared" si="30"/>
        <v>#N/A</v>
      </c>
      <c r="E307" s="3" t="e">
        <f t="shared" si="31"/>
        <v>#N/A</v>
      </c>
      <c r="F307" s="3" t="e">
        <f t="shared" si="28"/>
        <v>#N/A</v>
      </c>
      <c r="H307" t="e">
        <f t="shared" si="29"/>
        <v>#N/A</v>
      </c>
    </row>
    <row r="308" spans="2:8" x14ac:dyDescent="0.25">
      <c r="B308" t="e">
        <f t="shared" si="26"/>
        <v>#N/A</v>
      </c>
      <c r="C308" s="3" t="e">
        <f t="shared" si="27"/>
        <v>#N/A</v>
      </c>
      <c r="D308" s="3" t="e">
        <f t="shared" si="30"/>
        <v>#N/A</v>
      </c>
      <c r="E308" s="3" t="e">
        <f t="shared" si="31"/>
        <v>#N/A</v>
      </c>
      <c r="F308" s="3" t="e">
        <f t="shared" si="28"/>
        <v>#N/A</v>
      </c>
      <c r="H308" t="e">
        <f t="shared" si="29"/>
        <v>#N/A</v>
      </c>
    </row>
    <row r="309" spans="2:8" x14ac:dyDescent="0.25">
      <c r="B309" t="e">
        <f t="shared" si="26"/>
        <v>#N/A</v>
      </c>
      <c r="C309" s="3" t="e">
        <f t="shared" si="27"/>
        <v>#N/A</v>
      </c>
      <c r="D309" s="3" t="e">
        <f t="shared" si="30"/>
        <v>#N/A</v>
      </c>
      <c r="E309" s="3" t="e">
        <f t="shared" si="31"/>
        <v>#N/A</v>
      </c>
      <c r="F309" s="3" t="e">
        <f t="shared" si="28"/>
        <v>#N/A</v>
      </c>
      <c r="H309" t="e">
        <f t="shared" si="29"/>
        <v>#N/A</v>
      </c>
    </row>
    <row r="310" spans="2:8" x14ac:dyDescent="0.25">
      <c r="B310" t="e">
        <f t="shared" si="26"/>
        <v>#N/A</v>
      </c>
      <c r="C310" s="3" t="e">
        <f t="shared" si="27"/>
        <v>#N/A</v>
      </c>
      <c r="D310" s="3" t="e">
        <f t="shared" si="30"/>
        <v>#N/A</v>
      </c>
      <c r="E310" s="3" t="e">
        <f t="shared" si="31"/>
        <v>#N/A</v>
      </c>
      <c r="F310" s="3" t="e">
        <f t="shared" si="28"/>
        <v>#N/A</v>
      </c>
      <c r="H310" t="e">
        <f t="shared" si="29"/>
        <v>#N/A</v>
      </c>
    </row>
    <row r="311" spans="2:8" x14ac:dyDescent="0.25">
      <c r="B311" t="e">
        <f t="shared" si="26"/>
        <v>#N/A</v>
      </c>
      <c r="C311" s="3" t="e">
        <f t="shared" si="27"/>
        <v>#N/A</v>
      </c>
      <c r="D311" s="3" t="e">
        <f t="shared" si="30"/>
        <v>#N/A</v>
      </c>
      <c r="E311" s="3" t="e">
        <f t="shared" si="31"/>
        <v>#N/A</v>
      </c>
      <c r="F311" s="3" t="e">
        <f t="shared" si="28"/>
        <v>#N/A</v>
      </c>
      <c r="H311" t="e">
        <f t="shared" si="29"/>
        <v>#N/A</v>
      </c>
    </row>
    <row r="312" spans="2:8" x14ac:dyDescent="0.25">
      <c r="B312" t="e">
        <f t="shared" si="26"/>
        <v>#N/A</v>
      </c>
      <c r="C312" s="3" t="e">
        <f t="shared" si="27"/>
        <v>#N/A</v>
      </c>
      <c r="D312" s="3" t="e">
        <f t="shared" si="30"/>
        <v>#N/A</v>
      </c>
      <c r="E312" s="3" t="e">
        <f t="shared" si="31"/>
        <v>#N/A</v>
      </c>
      <c r="F312" s="3" t="e">
        <f t="shared" si="28"/>
        <v>#N/A</v>
      </c>
      <c r="H312" t="e">
        <f t="shared" si="29"/>
        <v>#N/A</v>
      </c>
    </row>
    <row r="313" spans="2:8" x14ac:dyDescent="0.25">
      <c r="B313" t="e">
        <f t="shared" si="26"/>
        <v>#N/A</v>
      </c>
      <c r="C313" s="3" t="e">
        <f t="shared" si="27"/>
        <v>#N/A</v>
      </c>
      <c r="D313" s="3" t="e">
        <f t="shared" si="30"/>
        <v>#N/A</v>
      </c>
      <c r="E313" s="3" t="e">
        <f t="shared" si="31"/>
        <v>#N/A</v>
      </c>
      <c r="F313" s="3" t="e">
        <f t="shared" si="28"/>
        <v>#N/A</v>
      </c>
      <c r="H313" t="e">
        <f t="shared" si="29"/>
        <v>#N/A</v>
      </c>
    </row>
    <row r="314" spans="2:8" x14ac:dyDescent="0.25">
      <c r="B314" t="e">
        <f t="shared" si="26"/>
        <v>#N/A</v>
      </c>
      <c r="C314" s="3" t="e">
        <f t="shared" si="27"/>
        <v>#N/A</v>
      </c>
      <c r="D314" s="3" t="e">
        <f t="shared" si="30"/>
        <v>#N/A</v>
      </c>
      <c r="E314" s="3" t="e">
        <f t="shared" si="31"/>
        <v>#N/A</v>
      </c>
      <c r="F314" s="3" t="e">
        <f t="shared" si="28"/>
        <v>#N/A</v>
      </c>
      <c r="H314" t="e">
        <f t="shared" si="29"/>
        <v>#N/A</v>
      </c>
    </row>
    <row r="315" spans="2:8" x14ac:dyDescent="0.25">
      <c r="B315" t="e">
        <f t="shared" si="26"/>
        <v>#N/A</v>
      </c>
      <c r="C315" s="3" t="e">
        <f t="shared" si="27"/>
        <v>#N/A</v>
      </c>
      <c r="D315" s="3" t="e">
        <f t="shared" si="30"/>
        <v>#N/A</v>
      </c>
      <c r="E315" s="3" t="e">
        <f t="shared" si="31"/>
        <v>#N/A</v>
      </c>
      <c r="F315" s="3" t="e">
        <f t="shared" si="28"/>
        <v>#N/A</v>
      </c>
      <c r="H315" t="e">
        <f t="shared" si="29"/>
        <v>#N/A</v>
      </c>
    </row>
    <row r="316" spans="2:8" x14ac:dyDescent="0.25">
      <c r="B316" t="e">
        <f t="shared" si="26"/>
        <v>#N/A</v>
      </c>
      <c r="C316" s="3" t="e">
        <f t="shared" si="27"/>
        <v>#N/A</v>
      </c>
      <c r="D316" s="3" t="e">
        <f t="shared" si="30"/>
        <v>#N/A</v>
      </c>
      <c r="E316" s="3" t="e">
        <f t="shared" si="31"/>
        <v>#N/A</v>
      </c>
      <c r="F316" s="3" t="e">
        <f t="shared" si="28"/>
        <v>#N/A</v>
      </c>
      <c r="H316" t="e">
        <f t="shared" si="29"/>
        <v>#N/A</v>
      </c>
    </row>
    <row r="317" spans="2:8" x14ac:dyDescent="0.25">
      <c r="B317" t="e">
        <f t="shared" si="26"/>
        <v>#N/A</v>
      </c>
      <c r="C317" s="3" t="e">
        <f t="shared" si="27"/>
        <v>#N/A</v>
      </c>
      <c r="D317" s="3" t="e">
        <f t="shared" si="30"/>
        <v>#N/A</v>
      </c>
      <c r="E317" s="3" t="e">
        <f t="shared" si="31"/>
        <v>#N/A</v>
      </c>
      <c r="F317" s="3" t="e">
        <f t="shared" si="28"/>
        <v>#N/A</v>
      </c>
      <c r="H317" t="e">
        <f t="shared" si="29"/>
        <v>#N/A</v>
      </c>
    </row>
    <row r="318" spans="2:8" x14ac:dyDescent="0.25">
      <c r="B318" t="e">
        <f t="shared" si="26"/>
        <v>#N/A</v>
      </c>
      <c r="C318" s="3" t="e">
        <f t="shared" si="27"/>
        <v>#N/A</v>
      </c>
      <c r="D318" s="3" t="e">
        <f t="shared" si="30"/>
        <v>#N/A</v>
      </c>
      <c r="E318" s="3" t="e">
        <f t="shared" si="31"/>
        <v>#N/A</v>
      </c>
      <c r="F318" s="3" t="e">
        <f t="shared" si="28"/>
        <v>#N/A</v>
      </c>
      <c r="H318" t="e">
        <f t="shared" si="29"/>
        <v>#N/A</v>
      </c>
    </row>
    <row r="319" spans="2:8" x14ac:dyDescent="0.25">
      <c r="B319" t="e">
        <f t="shared" si="26"/>
        <v>#N/A</v>
      </c>
      <c r="C319" s="3" t="e">
        <f t="shared" si="27"/>
        <v>#N/A</v>
      </c>
      <c r="D319" s="3" t="e">
        <f t="shared" si="30"/>
        <v>#N/A</v>
      </c>
      <c r="E319" s="3" t="e">
        <f t="shared" si="31"/>
        <v>#N/A</v>
      </c>
      <c r="F319" s="3" t="e">
        <f t="shared" si="28"/>
        <v>#N/A</v>
      </c>
      <c r="H319" t="e">
        <f t="shared" si="29"/>
        <v>#N/A</v>
      </c>
    </row>
    <row r="320" spans="2:8" x14ac:dyDescent="0.25">
      <c r="B320" t="e">
        <f t="shared" si="26"/>
        <v>#N/A</v>
      </c>
      <c r="C320" s="3" t="e">
        <f t="shared" si="27"/>
        <v>#N/A</v>
      </c>
      <c r="D320" s="3" t="e">
        <f t="shared" si="30"/>
        <v>#N/A</v>
      </c>
      <c r="E320" s="3" t="e">
        <f t="shared" si="31"/>
        <v>#N/A</v>
      </c>
      <c r="F320" s="3" t="e">
        <f t="shared" si="28"/>
        <v>#N/A</v>
      </c>
      <c r="H320" t="e">
        <f t="shared" si="29"/>
        <v>#N/A</v>
      </c>
    </row>
    <row r="321" spans="2:8" x14ac:dyDescent="0.25">
      <c r="B321" t="e">
        <f t="shared" si="26"/>
        <v>#N/A</v>
      </c>
      <c r="C321" s="3" t="e">
        <f t="shared" si="27"/>
        <v>#N/A</v>
      </c>
      <c r="D321" s="3" t="e">
        <f t="shared" si="30"/>
        <v>#N/A</v>
      </c>
      <c r="E321" s="3" t="e">
        <f t="shared" si="31"/>
        <v>#N/A</v>
      </c>
      <c r="F321" s="3" t="e">
        <f t="shared" si="28"/>
        <v>#N/A</v>
      </c>
      <c r="H321" t="e">
        <f t="shared" si="29"/>
        <v>#N/A</v>
      </c>
    </row>
    <row r="322" spans="2:8" x14ac:dyDescent="0.25">
      <c r="B322" t="e">
        <f t="shared" si="26"/>
        <v>#N/A</v>
      </c>
      <c r="C322" s="3" t="e">
        <f t="shared" si="27"/>
        <v>#N/A</v>
      </c>
      <c r="D322" s="3" t="e">
        <f t="shared" si="30"/>
        <v>#N/A</v>
      </c>
      <c r="E322" s="3" t="e">
        <f t="shared" si="31"/>
        <v>#N/A</v>
      </c>
      <c r="F322" s="3" t="e">
        <f t="shared" si="28"/>
        <v>#N/A</v>
      </c>
      <c r="H322" t="e">
        <f t="shared" si="29"/>
        <v>#N/A</v>
      </c>
    </row>
    <row r="323" spans="2:8" x14ac:dyDescent="0.25">
      <c r="B323" t="e">
        <f t="shared" si="26"/>
        <v>#N/A</v>
      </c>
      <c r="C323" s="3" t="e">
        <f t="shared" si="27"/>
        <v>#N/A</v>
      </c>
      <c r="D323" s="3" t="e">
        <f t="shared" si="30"/>
        <v>#N/A</v>
      </c>
      <c r="E323" s="3" t="e">
        <f t="shared" si="31"/>
        <v>#N/A</v>
      </c>
      <c r="F323" s="3" t="e">
        <f t="shared" si="28"/>
        <v>#N/A</v>
      </c>
      <c r="H323" t="e">
        <f t="shared" si="29"/>
        <v>#N/A</v>
      </c>
    </row>
    <row r="324" spans="2:8" x14ac:dyDescent="0.25">
      <c r="B324" t="e">
        <f t="shared" si="26"/>
        <v>#N/A</v>
      </c>
      <c r="C324" s="3" t="e">
        <f t="shared" si="27"/>
        <v>#N/A</v>
      </c>
      <c r="D324" s="3" t="e">
        <f t="shared" si="30"/>
        <v>#N/A</v>
      </c>
      <c r="E324" s="3" t="e">
        <f t="shared" si="31"/>
        <v>#N/A</v>
      </c>
      <c r="F324" s="3" t="e">
        <f t="shared" si="28"/>
        <v>#N/A</v>
      </c>
      <c r="H324" t="e">
        <f t="shared" si="29"/>
        <v>#N/A</v>
      </c>
    </row>
    <row r="325" spans="2:8" x14ac:dyDescent="0.25">
      <c r="B325" t="e">
        <f t="shared" si="26"/>
        <v>#N/A</v>
      </c>
      <c r="C325" s="3" t="e">
        <f t="shared" si="27"/>
        <v>#N/A</v>
      </c>
      <c r="D325" s="3" t="e">
        <f t="shared" si="30"/>
        <v>#N/A</v>
      </c>
      <c r="E325" s="3" t="e">
        <f t="shared" si="31"/>
        <v>#N/A</v>
      </c>
      <c r="F325" s="3" t="e">
        <f t="shared" si="28"/>
        <v>#N/A</v>
      </c>
      <c r="H325" t="e">
        <f t="shared" si="29"/>
        <v>#N/A</v>
      </c>
    </row>
    <row r="326" spans="2:8" x14ac:dyDescent="0.25">
      <c r="B326" t="e">
        <f t="shared" si="26"/>
        <v>#N/A</v>
      </c>
      <c r="C326" s="3" t="e">
        <f t="shared" si="27"/>
        <v>#N/A</v>
      </c>
      <c r="D326" s="3" t="e">
        <f t="shared" si="30"/>
        <v>#N/A</v>
      </c>
      <c r="E326" s="3" t="e">
        <f t="shared" si="31"/>
        <v>#N/A</v>
      </c>
      <c r="F326" s="3" t="e">
        <f t="shared" si="28"/>
        <v>#N/A</v>
      </c>
      <c r="H326" t="e">
        <f t="shared" si="29"/>
        <v>#N/A</v>
      </c>
    </row>
    <row r="327" spans="2:8" x14ac:dyDescent="0.25">
      <c r="B327" t="e">
        <f t="shared" si="26"/>
        <v>#N/A</v>
      </c>
      <c r="C327" s="3" t="e">
        <f t="shared" si="27"/>
        <v>#N/A</v>
      </c>
      <c r="D327" s="3" t="e">
        <f t="shared" si="30"/>
        <v>#N/A</v>
      </c>
      <c r="E327" s="3" t="e">
        <f t="shared" si="31"/>
        <v>#N/A</v>
      </c>
      <c r="F327" s="3" t="e">
        <f t="shared" si="28"/>
        <v>#N/A</v>
      </c>
      <c r="H327" t="e">
        <f t="shared" si="29"/>
        <v>#N/A</v>
      </c>
    </row>
    <row r="328" spans="2:8" x14ac:dyDescent="0.25">
      <c r="B328" t="e">
        <f t="shared" si="26"/>
        <v>#N/A</v>
      </c>
      <c r="C328" s="3" t="e">
        <f t="shared" si="27"/>
        <v>#N/A</v>
      </c>
      <c r="D328" s="3" t="e">
        <f t="shared" si="30"/>
        <v>#N/A</v>
      </c>
      <c r="E328" s="3" t="e">
        <f t="shared" si="31"/>
        <v>#N/A</v>
      </c>
      <c r="F328" s="3" t="e">
        <f t="shared" si="28"/>
        <v>#N/A</v>
      </c>
      <c r="H328" t="e">
        <f t="shared" si="29"/>
        <v>#N/A</v>
      </c>
    </row>
    <row r="329" spans="2:8" x14ac:dyDescent="0.25">
      <c r="B329" t="e">
        <f t="shared" si="26"/>
        <v>#N/A</v>
      </c>
      <c r="C329" s="3" t="e">
        <f t="shared" si="27"/>
        <v>#N/A</v>
      </c>
      <c r="D329" s="3" t="e">
        <f t="shared" si="30"/>
        <v>#N/A</v>
      </c>
      <c r="E329" s="3" t="e">
        <f t="shared" si="31"/>
        <v>#N/A</v>
      </c>
      <c r="F329" s="3" t="e">
        <f t="shared" si="28"/>
        <v>#N/A</v>
      </c>
      <c r="H329" t="e">
        <f t="shared" si="29"/>
        <v>#N/A</v>
      </c>
    </row>
    <row r="330" spans="2:8" x14ac:dyDescent="0.25">
      <c r="B330" t="e">
        <f t="shared" si="26"/>
        <v>#N/A</v>
      </c>
      <c r="C330" s="3" t="e">
        <f t="shared" si="27"/>
        <v>#N/A</v>
      </c>
      <c r="D330" s="3" t="e">
        <f t="shared" si="30"/>
        <v>#N/A</v>
      </c>
      <c r="E330" s="3" t="e">
        <f t="shared" si="31"/>
        <v>#N/A</v>
      </c>
      <c r="F330" s="3" t="e">
        <f t="shared" si="28"/>
        <v>#N/A</v>
      </c>
      <c r="H330" t="e">
        <f t="shared" si="29"/>
        <v>#N/A</v>
      </c>
    </row>
    <row r="331" spans="2:8" x14ac:dyDescent="0.25">
      <c r="B331" t="e">
        <f t="shared" si="26"/>
        <v>#N/A</v>
      </c>
      <c r="C331" s="3" t="e">
        <f t="shared" si="27"/>
        <v>#N/A</v>
      </c>
      <c r="D331" s="3" t="e">
        <f t="shared" si="30"/>
        <v>#N/A</v>
      </c>
      <c r="E331" s="3" t="e">
        <f t="shared" si="31"/>
        <v>#N/A</v>
      </c>
      <c r="F331" s="3" t="e">
        <f t="shared" si="28"/>
        <v>#N/A</v>
      </c>
      <c r="H331" t="e">
        <f t="shared" si="29"/>
        <v>#N/A</v>
      </c>
    </row>
    <row r="332" spans="2:8" x14ac:dyDescent="0.25">
      <c r="B332" t="e">
        <f t="shared" si="26"/>
        <v>#N/A</v>
      </c>
      <c r="C332" s="3" t="e">
        <f t="shared" si="27"/>
        <v>#N/A</v>
      </c>
      <c r="D332" s="3" t="e">
        <f t="shared" si="30"/>
        <v>#N/A</v>
      </c>
      <c r="E332" s="3" t="e">
        <f t="shared" si="31"/>
        <v>#N/A</v>
      </c>
      <c r="F332" s="3" t="e">
        <f t="shared" si="28"/>
        <v>#N/A</v>
      </c>
      <c r="H332" t="e">
        <f t="shared" si="29"/>
        <v>#N/A</v>
      </c>
    </row>
    <row r="333" spans="2:8" x14ac:dyDescent="0.25">
      <c r="B333" t="e">
        <f t="shared" si="26"/>
        <v>#N/A</v>
      </c>
      <c r="C333" s="3" t="e">
        <f t="shared" si="27"/>
        <v>#N/A</v>
      </c>
      <c r="D333" s="3" t="e">
        <f t="shared" si="30"/>
        <v>#N/A</v>
      </c>
      <c r="E333" s="3" t="e">
        <f t="shared" si="31"/>
        <v>#N/A</v>
      </c>
      <c r="F333" s="3" t="e">
        <f t="shared" si="28"/>
        <v>#N/A</v>
      </c>
      <c r="H333" t="e">
        <f t="shared" si="29"/>
        <v>#N/A</v>
      </c>
    </row>
    <row r="334" spans="2:8" x14ac:dyDescent="0.25">
      <c r="B334" t="e">
        <f t="shared" si="26"/>
        <v>#N/A</v>
      </c>
      <c r="C334" s="3" t="e">
        <f t="shared" si="27"/>
        <v>#N/A</v>
      </c>
      <c r="D334" s="3" t="e">
        <f t="shared" si="30"/>
        <v>#N/A</v>
      </c>
      <c r="E334" s="3" t="e">
        <f t="shared" si="31"/>
        <v>#N/A</v>
      </c>
      <c r="F334" s="3" t="e">
        <f t="shared" si="28"/>
        <v>#N/A</v>
      </c>
      <c r="H334" t="e">
        <f t="shared" si="29"/>
        <v>#N/A</v>
      </c>
    </row>
    <row r="335" spans="2:8" x14ac:dyDescent="0.25">
      <c r="B335" t="e">
        <f t="shared" si="26"/>
        <v>#N/A</v>
      </c>
      <c r="C335" s="3" t="e">
        <f t="shared" si="27"/>
        <v>#N/A</v>
      </c>
      <c r="D335" s="3" t="e">
        <f t="shared" si="30"/>
        <v>#N/A</v>
      </c>
      <c r="E335" s="3" t="e">
        <f t="shared" si="31"/>
        <v>#N/A</v>
      </c>
      <c r="F335" s="3" t="e">
        <f t="shared" si="28"/>
        <v>#N/A</v>
      </c>
      <c r="H335" t="e">
        <f t="shared" si="29"/>
        <v>#N/A</v>
      </c>
    </row>
    <row r="336" spans="2:8" x14ac:dyDescent="0.25">
      <c r="B336" t="e">
        <f t="shared" si="26"/>
        <v>#N/A</v>
      </c>
      <c r="C336" s="3" t="e">
        <f t="shared" si="27"/>
        <v>#N/A</v>
      </c>
      <c r="D336" s="3" t="e">
        <f t="shared" si="30"/>
        <v>#N/A</v>
      </c>
      <c r="E336" s="3" t="e">
        <f t="shared" si="31"/>
        <v>#N/A</v>
      </c>
      <c r="F336" s="3" t="e">
        <f t="shared" si="28"/>
        <v>#N/A</v>
      </c>
      <c r="H336" t="e">
        <f t="shared" si="29"/>
        <v>#N/A</v>
      </c>
    </row>
    <row r="337" spans="2:8" x14ac:dyDescent="0.25">
      <c r="B337" t="e">
        <f t="shared" si="26"/>
        <v>#N/A</v>
      </c>
      <c r="C337" s="3" t="e">
        <f t="shared" si="27"/>
        <v>#N/A</v>
      </c>
      <c r="D337" s="3" t="e">
        <f t="shared" si="30"/>
        <v>#N/A</v>
      </c>
      <c r="E337" s="3" t="e">
        <f t="shared" si="31"/>
        <v>#N/A</v>
      </c>
      <c r="F337" s="3" t="e">
        <f t="shared" si="28"/>
        <v>#N/A</v>
      </c>
      <c r="H337" t="e">
        <f t="shared" si="29"/>
        <v>#N/A</v>
      </c>
    </row>
    <row r="338" spans="2:8" x14ac:dyDescent="0.25">
      <c r="B338" t="e">
        <f t="shared" si="26"/>
        <v>#N/A</v>
      </c>
      <c r="C338" s="3" t="e">
        <f t="shared" si="27"/>
        <v>#N/A</v>
      </c>
      <c r="D338" s="3" t="e">
        <f t="shared" si="30"/>
        <v>#N/A</v>
      </c>
      <c r="E338" s="3" t="e">
        <f t="shared" si="31"/>
        <v>#N/A</v>
      </c>
      <c r="F338" s="3" t="e">
        <f t="shared" si="28"/>
        <v>#N/A</v>
      </c>
      <c r="H338" t="e">
        <f t="shared" si="29"/>
        <v>#N/A</v>
      </c>
    </row>
    <row r="339" spans="2:8" x14ac:dyDescent="0.25">
      <c r="B339" t="e">
        <f t="shared" si="26"/>
        <v>#N/A</v>
      </c>
      <c r="C339" s="3" t="e">
        <f t="shared" si="27"/>
        <v>#N/A</v>
      </c>
      <c r="D339" s="3" t="e">
        <f t="shared" si="30"/>
        <v>#N/A</v>
      </c>
      <c r="E339" s="3" t="e">
        <f t="shared" si="31"/>
        <v>#N/A</v>
      </c>
      <c r="F339" s="3" t="e">
        <f t="shared" si="28"/>
        <v>#N/A</v>
      </c>
      <c r="H339" t="e">
        <f t="shared" si="29"/>
        <v>#N/A</v>
      </c>
    </row>
    <row r="340" spans="2:8" x14ac:dyDescent="0.25">
      <c r="B340" t="e">
        <f t="shared" si="26"/>
        <v>#N/A</v>
      </c>
      <c r="C340" s="3" t="e">
        <f t="shared" si="27"/>
        <v>#N/A</v>
      </c>
      <c r="D340" s="3" t="e">
        <f t="shared" si="30"/>
        <v>#N/A</v>
      </c>
      <c r="E340" s="3" t="e">
        <f t="shared" si="31"/>
        <v>#N/A</v>
      </c>
      <c r="F340" s="3" t="e">
        <f t="shared" si="28"/>
        <v>#N/A</v>
      </c>
      <c r="H340" t="e">
        <f t="shared" si="29"/>
        <v>#N/A</v>
      </c>
    </row>
    <row r="341" spans="2:8" x14ac:dyDescent="0.25">
      <c r="B341" t="e">
        <f t="shared" ref="B341:B404" si="32">IF(B340=0,0,IF(B340=$D$7-1,0,B340+1))</f>
        <v>#N/A</v>
      </c>
      <c r="C341" s="3" t="e">
        <f t="shared" ref="C341:C404" si="33">VLOOKUP(B341,tab,2,FALSE)</f>
        <v>#N/A</v>
      </c>
      <c r="D341" s="3" t="e">
        <f t="shared" si="30"/>
        <v>#N/A</v>
      </c>
      <c r="E341" s="3" t="e">
        <f t="shared" si="31"/>
        <v>#N/A</v>
      </c>
      <c r="F341" s="3" t="e">
        <f t="shared" ref="F341:F404" si="34">C341*E341/D341</f>
        <v>#N/A</v>
      </c>
      <c r="H341" t="e">
        <f t="shared" ref="H341:H404" si="35">C341/D341</f>
        <v>#N/A</v>
      </c>
    </row>
    <row r="342" spans="2:8" x14ac:dyDescent="0.25">
      <c r="B342" t="e">
        <f t="shared" si="32"/>
        <v>#N/A</v>
      </c>
      <c r="C342" s="3" t="e">
        <f t="shared" si="33"/>
        <v>#N/A</v>
      </c>
      <c r="D342" s="3" t="e">
        <f t="shared" si="30"/>
        <v>#N/A</v>
      </c>
      <c r="E342" s="3" t="e">
        <f t="shared" si="31"/>
        <v>#N/A</v>
      </c>
      <c r="F342" s="3" t="e">
        <f t="shared" si="34"/>
        <v>#N/A</v>
      </c>
      <c r="H342" t="e">
        <f t="shared" si="35"/>
        <v>#N/A</v>
      </c>
    </row>
    <row r="343" spans="2:8" x14ac:dyDescent="0.25">
      <c r="B343" t="e">
        <f t="shared" si="32"/>
        <v>#N/A</v>
      </c>
      <c r="C343" s="3" t="e">
        <f t="shared" si="33"/>
        <v>#N/A</v>
      </c>
      <c r="D343" s="3" t="e">
        <f t="shared" si="30"/>
        <v>#N/A</v>
      </c>
      <c r="E343" s="3" t="e">
        <f t="shared" si="31"/>
        <v>#N/A</v>
      </c>
      <c r="F343" s="3" t="e">
        <f t="shared" si="34"/>
        <v>#N/A</v>
      </c>
      <c r="H343" t="e">
        <f t="shared" si="35"/>
        <v>#N/A</v>
      </c>
    </row>
    <row r="344" spans="2:8" x14ac:dyDescent="0.25">
      <c r="B344" t="e">
        <f t="shared" si="32"/>
        <v>#N/A</v>
      </c>
      <c r="C344" s="3" t="e">
        <f t="shared" si="33"/>
        <v>#N/A</v>
      </c>
      <c r="D344" s="3" t="e">
        <f t="shared" si="30"/>
        <v>#N/A</v>
      </c>
      <c r="E344" s="3" t="e">
        <f t="shared" si="31"/>
        <v>#N/A</v>
      </c>
      <c r="F344" s="3" t="e">
        <f t="shared" si="34"/>
        <v>#N/A</v>
      </c>
      <c r="H344" t="e">
        <f t="shared" si="35"/>
        <v>#N/A</v>
      </c>
    </row>
    <row r="345" spans="2:8" x14ac:dyDescent="0.25">
      <c r="B345" t="e">
        <f t="shared" si="32"/>
        <v>#N/A</v>
      </c>
      <c r="C345" s="3" t="e">
        <f t="shared" si="33"/>
        <v>#N/A</v>
      </c>
      <c r="D345" s="3" t="e">
        <f t="shared" si="30"/>
        <v>#N/A</v>
      </c>
      <c r="E345" s="3" t="e">
        <f t="shared" si="31"/>
        <v>#N/A</v>
      </c>
      <c r="F345" s="3" t="e">
        <f t="shared" si="34"/>
        <v>#N/A</v>
      </c>
      <c r="H345" t="e">
        <f t="shared" si="35"/>
        <v>#N/A</v>
      </c>
    </row>
    <row r="346" spans="2:8" x14ac:dyDescent="0.25">
      <c r="B346" t="e">
        <f t="shared" si="32"/>
        <v>#N/A</v>
      </c>
      <c r="C346" s="3" t="e">
        <f t="shared" si="33"/>
        <v>#N/A</v>
      </c>
      <c r="D346" s="3" t="e">
        <f t="shared" si="30"/>
        <v>#N/A</v>
      </c>
      <c r="E346" s="3" t="e">
        <f t="shared" si="31"/>
        <v>#N/A</v>
      </c>
      <c r="F346" s="3" t="e">
        <f t="shared" si="34"/>
        <v>#N/A</v>
      </c>
      <c r="H346" t="e">
        <f t="shared" si="35"/>
        <v>#N/A</v>
      </c>
    </row>
    <row r="347" spans="2:8" x14ac:dyDescent="0.25">
      <c r="B347" t="e">
        <f t="shared" si="32"/>
        <v>#N/A</v>
      </c>
      <c r="C347" s="3" t="e">
        <f t="shared" si="33"/>
        <v>#N/A</v>
      </c>
      <c r="D347" s="3" t="e">
        <f t="shared" si="30"/>
        <v>#N/A</v>
      </c>
      <c r="E347" s="3" t="e">
        <f t="shared" si="31"/>
        <v>#N/A</v>
      </c>
      <c r="F347" s="3" t="e">
        <f t="shared" si="34"/>
        <v>#N/A</v>
      </c>
      <c r="H347" t="e">
        <f t="shared" si="35"/>
        <v>#N/A</v>
      </c>
    </row>
    <row r="348" spans="2:8" x14ac:dyDescent="0.25">
      <c r="B348" t="e">
        <f t="shared" si="32"/>
        <v>#N/A</v>
      </c>
      <c r="C348" s="3" t="e">
        <f t="shared" si="33"/>
        <v>#N/A</v>
      </c>
      <c r="D348" s="3" t="e">
        <f t="shared" si="30"/>
        <v>#N/A</v>
      </c>
      <c r="E348" s="3" t="e">
        <f t="shared" si="31"/>
        <v>#N/A</v>
      </c>
      <c r="F348" s="3" t="e">
        <f t="shared" si="34"/>
        <v>#N/A</v>
      </c>
      <c r="H348" t="e">
        <f t="shared" si="35"/>
        <v>#N/A</v>
      </c>
    </row>
    <row r="349" spans="2:8" x14ac:dyDescent="0.25">
      <c r="B349" t="e">
        <f t="shared" si="32"/>
        <v>#N/A</v>
      </c>
      <c r="C349" s="3" t="e">
        <f t="shared" si="33"/>
        <v>#N/A</v>
      </c>
      <c r="D349" s="3" t="e">
        <f t="shared" si="30"/>
        <v>#N/A</v>
      </c>
      <c r="E349" s="3" t="e">
        <f t="shared" si="31"/>
        <v>#N/A</v>
      </c>
      <c r="F349" s="3" t="e">
        <f t="shared" si="34"/>
        <v>#N/A</v>
      </c>
      <c r="H349" t="e">
        <f t="shared" si="35"/>
        <v>#N/A</v>
      </c>
    </row>
    <row r="350" spans="2:8" x14ac:dyDescent="0.25">
      <c r="B350" t="e">
        <f t="shared" si="32"/>
        <v>#N/A</v>
      </c>
      <c r="C350" s="3" t="e">
        <f t="shared" si="33"/>
        <v>#N/A</v>
      </c>
      <c r="D350" s="3" t="e">
        <f t="shared" si="30"/>
        <v>#N/A</v>
      </c>
      <c r="E350" s="3" t="e">
        <f t="shared" si="31"/>
        <v>#N/A</v>
      </c>
      <c r="F350" s="3" t="e">
        <f t="shared" si="34"/>
        <v>#N/A</v>
      </c>
      <c r="H350" t="e">
        <f t="shared" si="35"/>
        <v>#N/A</v>
      </c>
    </row>
    <row r="351" spans="2:8" x14ac:dyDescent="0.25">
      <c r="B351" t="e">
        <f t="shared" si="32"/>
        <v>#N/A</v>
      </c>
      <c r="C351" s="3" t="e">
        <f t="shared" si="33"/>
        <v>#N/A</v>
      </c>
      <c r="D351" s="3" t="e">
        <f t="shared" si="30"/>
        <v>#N/A</v>
      </c>
      <c r="E351" s="3" t="e">
        <f t="shared" si="31"/>
        <v>#N/A</v>
      </c>
      <c r="F351" s="3" t="e">
        <f t="shared" si="34"/>
        <v>#N/A</v>
      </c>
      <c r="H351" t="e">
        <f t="shared" si="35"/>
        <v>#N/A</v>
      </c>
    </row>
    <row r="352" spans="2:8" x14ac:dyDescent="0.25">
      <c r="B352" t="e">
        <f t="shared" si="32"/>
        <v>#N/A</v>
      </c>
      <c r="C352" s="3" t="e">
        <f t="shared" si="33"/>
        <v>#N/A</v>
      </c>
      <c r="D352" s="3" t="e">
        <f t="shared" si="30"/>
        <v>#N/A</v>
      </c>
      <c r="E352" s="3" t="e">
        <f t="shared" si="31"/>
        <v>#N/A</v>
      </c>
      <c r="F352" s="3" t="e">
        <f t="shared" si="34"/>
        <v>#N/A</v>
      </c>
      <c r="H352" t="e">
        <f t="shared" si="35"/>
        <v>#N/A</v>
      </c>
    </row>
    <row r="353" spans="2:8" x14ac:dyDescent="0.25">
      <c r="B353" t="e">
        <f t="shared" si="32"/>
        <v>#N/A</v>
      </c>
      <c r="C353" s="3" t="e">
        <f t="shared" si="33"/>
        <v>#N/A</v>
      </c>
      <c r="D353" s="3" t="e">
        <f t="shared" si="30"/>
        <v>#N/A</v>
      </c>
      <c r="E353" s="3" t="e">
        <f t="shared" si="31"/>
        <v>#N/A</v>
      </c>
      <c r="F353" s="3" t="e">
        <f t="shared" si="34"/>
        <v>#N/A</v>
      </c>
      <c r="H353" t="e">
        <f t="shared" si="35"/>
        <v>#N/A</v>
      </c>
    </row>
    <row r="354" spans="2:8" x14ac:dyDescent="0.25">
      <c r="B354" t="e">
        <f t="shared" si="32"/>
        <v>#N/A</v>
      </c>
      <c r="C354" s="3" t="e">
        <f t="shared" si="33"/>
        <v>#N/A</v>
      </c>
      <c r="D354" s="3" t="e">
        <f t="shared" si="30"/>
        <v>#N/A</v>
      </c>
      <c r="E354" s="3" t="e">
        <f t="shared" si="31"/>
        <v>#N/A</v>
      </c>
      <c r="F354" s="3" t="e">
        <f t="shared" si="34"/>
        <v>#N/A</v>
      </c>
      <c r="H354" t="e">
        <f t="shared" si="35"/>
        <v>#N/A</v>
      </c>
    </row>
    <row r="355" spans="2:8" x14ac:dyDescent="0.25">
      <c r="B355" t="e">
        <f t="shared" si="32"/>
        <v>#N/A</v>
      </c>
      <c r="C355" s="3" t="e">
        <f t="shared" si="33"/>
        <v>#N/A</v>
      </c>
      <c r="D355" s="3" t="e">
        <f t="shared" si="30"/>
        <v>#N/A</v>
      </c>
      <c r="E355" s="3" t="e">
        <f t="shared" si="31"/>
        <v>#N/A</v>
      </c>
      <c r="F355" s="3" t="e">
        <f t="shared" si="34"/>
        <v>#N/A</v>
      </c>
      <c r="H355" t="e">
        <f t="shared" si="35"/>
        <v>#N/A</v>
      </c>
    </row>
    <row r="356" spans="2:8" x14ac:dyDescent="0.25">
      <c r="B356" t="e">
        <f t="shared" si="32"/>
        <v>#N/A</v>
      </c>
      <c r="C356" s="3" t="e">
        <f t="shared" si="33"/>
        <v>#N/A</v>
      </c>
      <c r="D356" s="3" t="e">
        <f t="shared" si="30"/>
        <v>#N/A</v>
      </c>
      <c r="E356" s="3" t="e">
        <f t="shared" si="31"/>
        <v>#N/A</v>
      </c>
      <c r="F356" s="3" t="e">
        <f t="shared" si="34"/>
        <v>#N/A</v>
      </c>
      <c r="H356" t="e">
        <f t="shared" si="35"/>
        <v>#N/A</v>
      </c>
    </row>
    <row r="357" spans="2:8" x14ac:dyDescent="0.25">
      <c r="B357" t="e">
        <f t="shared" si="32"/>
        <v>#N/A</v>
      </c>
      <c r="C357" s="3" t="e">
        <f t="shared" si="33"/>
        <v>#N/A</v>
      </c>
      <c r="D357" s="3" t="e">
        <f t="shared" si="30"/>
        <v>#N/A</v>
      </c>
      <c r="E357" s="3" t="e">
        <f t="shared" si="31"/>
        <v>#N/A</v>
      </c>
      <c r="F357" s="3" t="e">
        <f t="shared" si="34"/>
        <v>#N/A</v>
      </c>
      <c r="H357" t="e">
        <f t="shared" si="35"/>
        <v>#N/A</v>
      </c>
    </row>
    <row r="358" spans="2:8" x14ac:dyDescent="0.25">
      <c r="B358" t="e">
        <f t="shared" si="32"/>
        <v>#N/A</v>
      </c>
      <c r="C358" s="3" t="e">
        <f t="shared" si="33"/>
        <v>#N/A</v>
      </c>
      <c r="D358" s="3" t="e">
        <f t="shared" si="30"/>
        <v>#N/A</v>
      </c>
      <c r="E358" s="3" t="e">
        <f t="shared" si="31"/>
        <v>#N/A</v>
      </c>
      <c r="F358" s="3" t="e">
        <f t="shared" si="34"/>
        <v>#N/A</v>
      </c>
      <c r="H358" t="e">
        <f t="shared" si="35"/>
        <v>#N/A</v>
      </c>
    </row>
    <row r="359" spans="2:8" x14ac:dyDescent="0.25">
      <c r="B359" t="e">
        <f t="shared" si="32"/>
        <v>#N/A</v>
      </c>
      <c r="C359" s="3" t="e">
        <f t="shared" si="33"/>
        <v>#N/A</v>
      </c>
      <c r="D359" s="3" t="e">
        <f t="shared" si="30"/>
        <v>#N/A</v>
      </c>
      <c r="E359" s="3" t="e">
        <f t="shared" si="31"/>
        <v>#N/A</v>
      </c>
      <c r="F359" s="3" t="e">
        <f t="shared" si="34"/>
        <v>#N/A</v>
      </c>
      <c r="H359" t="e">
        <f t="shared" si="35"/>
        <v>#N/A</v>
      </c>
    </row>
    <row r="360" spans="2:8" x14ac:dyDescent="0.25">
      <c r="B360" t="e">
        <f t="shared" si="32"/>
        <v>#N/A</v>
      </c>
      <c r="C360" s="3" t="e">
        <f t="shared" si="33"/>
        <v>#N/A</v>
      </c>
      <c r="D360" s="3" t="e">
        <f t="shared" si="30"/>
        <v>#N/A</v>
      </c>
      <c r="E360" s="3" t="e">
        <f t="shared" si="31"/>
        <v>#N/A</v>
      </c>
      <c r="F360" s="3" t="e">
        <f t="shared" si="34"/>
        <v>#N/A</v>
      </c>
      <c r="H360" t="e">
        <f t="shared" si="35"/>
        <v>#N/A</v>
      </c>
    </row>
    <row r="361" spans="2:8" x14ac:dyDescent="0.25">
      <c r="B361" t="e">
        <f t="shared" si="32"/>
        <v>#N/A</v>
      </c>
      <c r="C361" s="3" t="e">
        <f t="shared" si="33"/>
        <v>#N/A</v>
      </c>
      <c r="D361" s="3" t="e">
        <f t="shared" si="30"/>
        <v>#N/A</v>
      </c>
      <c r="E361" s="3" t="e">
        <f t="shared" si="31"/>
        <v>#N/A</v>
      </c>
      <c r="F361" s="3" t="e">
        <f t="shared" si="34"/>
        <v>#N/A</v>
      </c>
      <c r="H361" t="e">
        <f t="shared" si="35"/>
        <v>#N/A</v>
      </c>
    </row>
    <row r="362" spans="2:8" x14ac:dyDescent="0.25">
      <c r="B362" t="e">
        <f t="shared" si="32"/>
        <v>#N/A</v>
      </c>
      <c r="C362" s="3" t="e">
        <f t="shared" si="33"/>
        <v>#N/A</v>
      </c>
      <c r="D362" s="3" t="e">
        <f t="shared" si="30"/>
        <v>#N/A</v>
      </c>
      <c r="E362" s="3" t="e">
        <f t="shared" si="31"/>
        <v>#N/A</v>
      </c>
      <c r="F362" s="3" t="e">
        <f t="shared" si="34"/>
        <v>#N/A</v>
      </c>
      <c r="H362" t="e">
        <f t="shared" si="35"/>
        <v>#N/A</v>
      </c>
    </row>
    <row r="363" spans="2:8" x14ac:dyDescent="0.25">
      <c r="B363" t="e">
        <f t="shared" si="32"/>
        <v>#N/A</v>
      </c>
      <c r="C363" s="3" t="e">
        <f t="shared" si="33"/>
        <v>#N/A</v>
      </c>
      <c r="D363" s="3" t="e">
        <f t="shared" si="30"/>
        <v>#N/A</v>
      </c>
      <c r="E363" s="3" t="e">
        <f t="shared" si="31"/>
        <v>#N/A</v>
      </c>
      <c r="F363" s="3" t="e">
        <f t="shared" si="34"/>
        <v>#N/A</v>
      </c>
      <c r="H363" t="e">
        <f t="shared" si="35"/>
        <v>#N/A</v>
      </c>
    </row>
    <row r="364" spans="2:8" x14ac:dyDescent="0.25">
      <c r="B364" t="e">
        <f t="shared" si="32"/>
        <v>#N/A</v>
      </c>
      <c r="C364" s="3" t="e">
        <f t="shared" si="33"/>
        <v>#N/A</v>
      </c>
      <c r="D364" s="3" t="e">
        <f t="shared" ref="D364:D414" si="36">VLOOKUP(B364,tab,3,FALSE)</f>
        <v>#N/A</v>
      </c>
      <c r="E364" s="3" t="e">
        <f t="shared" ref="E364:E414" si="37">VLOOKUP(B364,tab,4,FALSE)</f>
        <v>#N/A</v>
      </c>
      <c r="F364" s="3" t="e">
        <f t="shared" si="34"/>
        <v>#N/A</v>
      </c>
      <c r="H364" t="e">
        <f t="shared" si="35"/>
        <v>#N/A</v>
      </c>
    </row>
    <row r="365" spans="2:8" x14ac:dyDescent="0.25">
      <c r="B365" t="e">
        <f t="shared" si="32"/>
        <v>#N/A</v>
      </c>
      <c r="C365" s="3" t="e">
        <f t="shared" si="33"/>
        <v>#N/A</v>
      </c>
      <c r="D365" s="3" t="e">
        <f t="shared" si="36"/>
        <v>#N/A</v>
      </c>
      <c r="E365" s="3" t="e">
        <f t="shared" si="37"/>
        <v>#N/A</v>
      </c>
      <c r="F365" s="3" t="e">
        <f t="shared" si="34"/>
        <v>#N/A</v>
      </c>
      <c r="H365" t="e">
        <f t="shared" si="35"/>
        <v>#N/A</v>
      </c>
    </row>
    <row r="366" spans="2:8" x14ac:dyDescent="0.25">
      <c r="B366" t="e">
        <f t="shared" si="32"/>
        <v>#N/A</v>
      </c>
      <c r="C366" s="3" t="e">
        <f t="shared" si="33"/>
        <v>#N/A</v>
      </c>
      <c r="D366" s="3" t="e">
        <f t="shared" si="36"/>
        <v>#N/A</v>
      </c>
      <c r="E366" s="3" t="e">
        <f t="shared" si="37"/>
        <v>#N/A</v>
      </c>
      <c r="F366" s="3" t="e">
        <f t="shared" si="34"/>
        <v>#N/A</v>
      </c>
      <c r="H366" t="e">
        <f t="shared" si="35"/>
        <v>#N/A</v>
      </c>
    </row>
    <row r="367" spans="2:8" x14ac:dyDescent="0.25">
      <c r="B367" t="e">
        <f t="shared" si="32"/>
        <v>#N/A</v>
      </c>
      <c r="C367" s="3" t="e">
        <f t="shared" si="33"/>
        <v>#N/A</v>
      </c>
      <c r="D367" s="3" t="e">
        <f t="shared" si="36"/>
        <v>#N/A</v>
      </c>
      <c r="E367" s="3" t="e">
        <f t="shared" si="37"/>
        <v>#N/A</v>
      </c>
      <c r="F367" s="3" t="e">
        <f t="shared" si="34"/>
        <v>#N/A</v>
      </c>
      <c r="H367" t="e">
        <f t="shared" si="35"/>
        <v>#N/A</v>
      </c>
    </row>
    <row r="368" spans="2:8" x14ac:dyDescent="0.25">
      <c r="B368" t="e">
        <f t="shared" si="32"/>
        <v>#N/A</v>
      </c>
      <c r="C368" s="3" t="e">
        <f t="shared" si="33"/>
        <v>#N/A</v>
      </c>
      <c r="D368" s="3" t="e">
        <f t="shared" si="36"/>
        <v>#N/A</v>
      </c>
      <c r="E368" s="3" t="e">
        <f t="shared" si="37"/>
        <v>#N/A</v>
      </c>
      <c r="F368" s="3" t="e">
        <f t="shared" si="34"/>
        <v>#N/A</v>
      </c>
      <c r="H368" t="e">
        <f t="shared" si="35"/>
        <v>#N/A</v>
      </c>
    </row>
    <row r="369" spans="2:8" x14ac:dyDescent="0.25">
      <c r="B369" t="e">
        <f t="shared" si="32"/>
        <v>#N/A</v>
      </c>
      <c r="C369" s="3" t="e">
        <f t="shared" si="33"/>
        <v>#N/A</v>
      </c>
      <c r="D369" s="3" t="e">
        <f t="shared" si="36"/>
        <v>#N/A</v>
      </c>
      <c r="E369" s="3" t="e">
        <f t="shared" si="37"/>
        <v>#N/A</v>
      </c>
      <c r="F369" s="3" t="e">
        <f t="shared" si="34"/>
        <v>#N/A</v>
      </c>
      <c r="H369" t="e">
        <f t="shared" si="35"/>
        <v>#N/A</v>
      </c>
    </row>
    <row r="370" spans="2:8" x14ac:dyDescent="0.25">
      <c r="B370" t="e">
        <f t="shared" si="32"/>
        <v>#N/A</v>
      </c>
      <c r="C370" s="3" t="e">
        <f t="shared" si="33"/>
        <v>#N/A</v>
      </c>
      <c r="D370" s="3" t="e">
        <f t="shared" si="36"/>
        <v>#N/A</v>
      </c>
      <c r="E370" s="3" t="e">
        <f t="shared" si="37"/>
        <v>#N/A</v>
      </c>
      <c r="F370" s="3" t="e">
        <f t="shared" si="34"/>
        <v>#N/A</v>
      </c>
      <c r="H370" t="e">
        <f t="shared" si="35"/>
        <v>#N/A</v>
      </c>
    </row>
    <row r="371" spans="2:8" x14ac:dyDescent="0.25">
      <c r="B371" t="e">
        <f t="shared" si="32"/>
        <v>#N/A</v>
      </c>
      <c r="C371" s="3" t="e">
        <f t="shared" si="33"/>
        <v>#N/A</v>
      </c>
      <c r="D371" s="3" t="e">
        <f t="shared" si="36"/>
        <v>#N/A</v>
      </c>
      <c r="E371" s="3" t="e">
        <f t="shared" si="37"/>
        <v>#N/A</v>
      </c>
      <c r="F371" s="3" t="e">
        <f t="shared" si="34"/>
        <v>#N/A</v>
      </c>
      <c r="H371" t="e">
        <f t="shared" si="35"/>
        <v>#N/A</v>
      </c>
    </row>
    <row r="372" spans="2:8" x14ac:dyDescent="0.25">
      <c r="B372" t="e">
        <f t="shared" si="32"/>
        <v>#N/A</v>
      </c>
      <c r="C372" s="3" t="e">
        <f t="shared" si="33"/>
        <v>#N/A</v>
      </c>
      <c r="D372" s="3" t="e">
        <f t="shared" si="36"/>
        <v>#N/A</v>
      </c>
      <c r="E372" s="3" t="e">
        <f t="shared" si="37"/>
        <v>#N/A</v>
      </c>
      <c r="F372" s="3" t="e">
        <f t="shared" si="34"/>
        <v>#N/A</v>
      </c>
      <c r="H372" t="e">
        <f t="shared" si="35"/>
        <v>#N/A</v>
      </c>
    </row>
    <row r="373" spans="2:8" x14ac:dyDescent="0.25">
      <c r="B373" t="e">
        <f t="shared" si="32"/>
        <v>#N/A</v>
      </c>
      <c r="C373" s="3" t="e">
        <f t="shared" si="33"/>
        <v>#N/A</v>
      </c>
      <c r="D373" s="3" t="e">
        <f t="shared" si="36"/>
        <v>#N/A</v>
      </c>
      <c r="E373" s="3" t="e">
        <f t="shared" si="37"/>
        <v>#N/A</v>
      </c>
      <c r="F373" s="3" t="e">
        <f t="shared" si="34"/>
        <v>#N/A</v>
      </c>
      <c r="H373" t="e">
        <f t="shared" si="35"/>
        <v>#N/A</v>
      </c>
    </row>
    <row r="374" spans="2:8" x14ac:dyDescent="0.25">
      <c r="B374" t="e">
        <f t="shared" si="32"/>
        <v>#N/A</v>
      </c>
      <c r="C374" s="3" t="e">
        <f t="shared" si="33"/>
        <v>#N/A</v>
      </c>
      <c r="D374" s="3" t="e">
        <f t="shared" si="36"/>
        <v>#N/A</v>
      </c>
      <c r="E374" s="3" t="e">
        <f t="shared" si="37"/>
        <v>#N/A</v>
      </c>
      <c r="F374" s="3" t="e">
        <f t="shared" si="34"/>
        <v>#N/A</v>
      </c>
      <c r="H374" t="e">
        <f t="shared" si="35"/>
        <v>#N/A</v>
      </c>
    </row>
    <row r="375" spans="2:8" x14ac:dyDescent="0.25">
      <c r="B375" t="e">
        <f t="shared" si="32"/>
        <v>#N/A</v>
      </c>
      <c r="C375" s="3" t="e">
        <f t="shared" si="33"/>
        <v>#N/A</v>
      </c>
      <c r="D375" s="3" t="e">
        <f t="shared" si="36"/>
        <v>#N/A</v>
      </c>
      <c r="E375" s="3" t="e">
        <f t="shared" si="37"/>
        <v>#N/A</v>
      </c>
      <c r="F375" s="3" t="e">
        <f t="shared" si="34"/>
        <v>#N/A</v>
      </c>
      <c r="H375" t="e">
        <f t="shared" si="35"/>
        <v>#N/A</v>
      </c>
    </row>
    <row r="376" spans="2:8" x14ac:dyDescent="0.25">
      <c r="B376" t="e">
        <f t="shared" si="32"/>
        <v>#N/A</v>
      </c>
      <c r="C376" s="3" t="e">
        <f t="shared" si="33"/>
        <v>#N/A</v>
      </c>
      <c r="D376" s="3" t="e">
        <f t="shared" si="36"/>
        <v>#N/A</v>
      </c>
      <c r="E376" s="3" t="e">
        <f t="shared" si="37"/>
        <v>#N/A</v>
      </c>
      <c r="F376" s="3" t="e">
        <f t="shared" si="34"/>
        <v>#N/A</v>
      </c>
      <c r="H376" t="e">
        <f t="shared" si="35"/>
        <v>#N/A</v>
      </c>
    </row>
    <row r="377" spans="2:8" x14ac:dyDescent="0.25">
      <c r="B377" t="e">
        <f t="shared" si="32"/>
        <v>#N/A</v>
      </c>
      <c r="C377" s="3" t="e">
        <f t="shared" si="33"/>
        <v>#N/A</v>
      </c>
      <c r="D377" s="3" t="e">
        <f t="shared" si="36"/>
        <v>#N/A</v>
      </c>
      <c r="E377" s="3" t="e">
        <f t="shared" si="37"/>
        <v>#N/A</v>
      </c>
      <c r="F377" s="3" t="e">
        <f t="shared" si="34"/>
        <v>#N/A</v>
      </c>
      <c r="H377" t="e">
        <f t="shared" si="35"/>
        <v>#N/A</v>
      </c>
    </row>
    <row r="378" spans="2:8" x14ac:dyDescent="0.25">
      <c r="B378" t="e">
        <f t="shared" si="32"/>
        <v>#N/A</v>
      </c>
      <c r="C378" s="3" t="e">
        <f t="shared" si="33"/>
        <v>#N/A</v>
      </c>
      <c r="D378" s="3" t="e">
        <f t="shared" si="36"/>
        <v>#N/A</v>
      </c>
      <c r="E378" s="3" t="e">
        <f t="shared" si="37"/>
        <v>#N/A</v>
      </c>
      <c r="F378" s="3" t="e">
        <f t="shared" si="34"/>
        <v>#N/A</v>
      </c>
      <c r="H378" t="e">
        <f t="shared" si="35"/>
        <v>#N/A</v>
      </c>
    </row>
    <row r="379" spans="2:8" x14ac:dyDescent="0.25">
      <c r="B379" t="e">
        <f t="shared" si="32"/>
        <v>#N/A</v>
      </c>
      <c r="C379" s="3" t="e">
        <f t="shared" si="33"/>
        <v>#N/A</v>
      </c>
      <c r="D379" s="3" t="e">
        <f t="shared" si="36"/>
        <v>#N/A</v>
      </c>
      <c r="E379" s="3" t="e">
        <f t="shared" si="37"/>
        <v>#N/A</v>
      </c>
      <c r="F379" s="3" t="e">
        <f t="shared" si="34"/>
        <v>#N/A</v>
      </c>
      <c r="H379" t="e">
        <f t="shared" si="35"/>
        <v>#N/A</v>
      </c>
    </row>
    <row r="380" spans="2:8" x14ac:dyDescent="0.25">
      <c r="B380" t="e">
        <f t="shared" si="32"/>
        <v>#N/A</v>
      </c>
      <c r="C380" s="3" t="e">
        <f t="shared" si="33"/>
        <v>#N/A</v>
      </c>
      <c r="D380" s="3" t="e">
        <f t="shared" si="36"/>
        <v>#N/A</v>
      </c>
      <c r="E380" s="3" t="e">
        <f t="shared" si="37"/>
        <v>#N/A</v>
      </c>
      <c r="F380" s="3" t="e">
        <f t="shared" si="34"/>
        <v>#N/A</v>
      </c>
      <c r="H380" t="e">
        <f t="shared" si="35"/>
        <v>#N/A</v>
      </c>
    </row>
    <row r="381" spans="2:8" x14ac:dyDescent="0.25">
      <c r="B381" t="e">
        <f t="shared" si="32"/>
        <v>#N/A</v>
      </c>
      <c r="C381" s="3" t="e">
        <f t="shared" si="33"/>
        <v>#N/A</v>
      </c>
      <c r="D381" s="3" t="e">
        <f t="shared" si="36"/>
        <v>#N/A</v>
      </c>
      <c r="E381" s="3" t="e">
        <f t="shared" si="37"/>
        <v>#N/A</v>
      </c>
      <c r="F381" s="3" t="e">
        <f t="shared" si="34"/>
        <v>#N/A</v>
      </c>
      <c r="H381" t="e">
        <f t="shared" si="35"/>
        <v>#N/A</v>
      </c>
    </row>
    <row r="382" spans="2:8" x14ac:dyDescent="0.25">
      <c r="B382" t="e">
        <f t="shared" si="32"/>
        <v>#N/A</v>
      </c>
      <c r="C382" s="3" t="e">
        <f t="shared" si="33"/>
        <v>#N/A</v>
      </c>
      <c r="D382" s="3" t="e">
        <f t="shared" si="36"/>
        <v>#N/A</v>
      </c>
      <c r="E382" s="3" t="e">
        <f t="shared" si="37"/>
        <v>#N/A</v>
      </c>
      <c r="F382" s="3" t="e">
        <f t="shared" si="34"/>
        <v>#N/A</v>
      </c>
      <c r="H382" t="e">
        <f t="shared" si="35"/>
        <v>#N/A</v>
      </c>
    </row>
    <row r="383" spans="2:8" x14ac:dyDescent="0.25">
      <c r="B383" t="e">
        <f t="shared" si="32"/>
        <v>#N/A</v>
      </c>
      <c r="C383" s="3" t="e">
        <f t="shared" si="33"/>
        <v>#N/A</v>
      </c>
      <c r="D383" s="3" t="e">
        <f t="shared" si="36"/>
        <v>#N/A</v>
      </c>
      <c r="E383" s="3" t="e">
        <f t="shared" si="37"/>
        <v>#N/A</v>
      </c>
      <c r="F383" s="3" t="e">
        <f t="shared" si="34"/>
        <v>#N/A</v>
      </c>
      <c r="H383" t="e">
        <f t="shared" si="35"/>
        <v>#N/A</v>
      </c>
    </row>
    <row r="384" spans="2:8" x14ac:dyDescent="0.25">
      <c r="B384" t="e">
        <f t="shared" si="32"/>
        <v>#N/A</v>
      </c>
      <c r="C384" s="3" t="e">
        <f t="shared" si="33"/>
        <v>#N/A</v>
      </c>
      <c r="D384" s="3" t="e">
        <f t="shared" si="36"/>
        <v>#N/A</v>
      </c>
      <c r="E384" s="3" t="e">
        <f t="shared" si="37"/>
        <v>#N/A</v>
      </c>
      <c r="F384" s="3" t="e">
        <f t="shared" si="34"/>
        <v>#N/A</v>
      </c>
      <c r="H384" t="e">
        <f t="shared" si="35"/>
        <v>#N/A</v>
      </c>
    </row>
    <row r="385" spans="2:8" x14ac:dyDescent="0.25">
      <c r="B385" t="e">
        <f t="shared" si="32"/>
        <v>#N/A</v>
      </c>
      <c r="C385" s="3" t="e">
        <f t="shared" si="33"/>
        <v>#N/A</v>
      </c>
      <c r="D385" s="3" t="e">
        <f t="shared" si="36"/>
        <v>#N/A</v>
      </c>
      <c r="E385" s="3" t="e">
        <f t="shared" si="37"/>
        <v>#N/A</v>
      </c>
      <c r="F385" s="3" t="e">
        <f t="shared" si="34"/>
        <v>#N/A</v>
      </c>
      <c r="H385" t="e">
        <f t="shared" si="35"/>
        <v>#N/A</v>
      </c>
    </row>
    <row r="386" spans="2:8" x14ac:dyDescent="0.25">
      <c r="B386" t="e">
        <f t="shared" si="32"/>
        <v>#N/A</v>
      </c>
      <c r="C386" s="3" t="e">
        <f t="shared" si="33"/>
        <v>#N/A</v>
      </c>
      <c r="D386" s="3" t="e">
        <f t="shared" si="36"/>
        <v>#N/A</v>
      </c>
      <c r="E386" s="3" t="e">
        <f t="shared" si="37"/>
        <v>#N/A</v>
      </c>
      <c r="F386" s="3" t="e">
        <f t="shared" si="34"/>
        <v>#N/A</v>
      </c>
      <c r="H386" t="e">
        <f t="shared" si="35"/>
        <v>#N/A</v>
      </c>
    </row>
    <row r="387" spans="2:8" x14ac:dyDescent="0.25">
      <c r="B387" t="e">
        <f t="shared" si="32"/>
        <v>#N/A</v>
      </c>
      <c r="C387" s="3" t="e">
        <f t="shared" si="33"/>
        <v>#N/A</v>
      </c>
      <c r="D387" s="3" t="e">
        <f t="shared" si="36"/>
        <v>#N/A</v>
      </c>
      <c r="E387" s="3" t="e">
        <f t="shared" si="37"/>
        <v>#N/A</v>
      </c>
      <c r="F387" s="3" t="e">
        <f t="shared" si="34"/>
        <v>#N/A</v>
      </c>
      <c r="H387" t="e">
        <f t="shared" si="35"/>
        <v>#N/A</v>
      </c>
    </row>
    <row r="388" spans="2:8" x14ac:dyDescent="0.25">
      <c r="B388" t="e">
        <f t="shared" si="32"/>
        <v>#N/A</v>
      </c>
      <c r="C388" s="3" t="e">
        <f t="shared" si="33"/>
        <v>#N/A</v>
      </c>
      <c r="D388" s="3" t="e">
        <f t="shared" si="36"/>
        <v>#N/A</v>
      </c>
      <c r="E388" s="3" t="e">
        <f t="shared" si="37"/>
        <v>#N/A</v>
      </c>
      <c r="F388" s="3" t="e">
        <f t="shared" si="34"/>
        <v>#N/A</v>
      </c>
      <c r="H388" t="e">
        <f t="shared" si="35"/>
        <v>#N/A</v>
      </c>
    </row>
    <row r="389" spans="2:8" x14ac:dyDescent="0.25">
      <c r="B389" t="e">
        <f t="shared" si="32"/>
        <v>#N/A</v>
      </c>
      <c r="C389" s="3" t="e">
        <f t="shared" si="33"/>
        <v>#N/A</v>
      </c>
      <c r="D389" s="3" t="e">
        <f t="shared" si="36"/>
        <v>#N/A</v>
      </c>
      <c r="E389" s="3" t="e">
        <f t="shared" si="37"/>
        <v>#N/A</v>
      </c>
      <c r="F389" s="3" t="e">
        <f t="shared" si="34"/>
        <v>#N/A</v>
      </c>
      <c r="H389" t="e">
        <f t="shared" si="35"/>
        <v>#N/A</v>
      </c>
    </row>
    <row r="390" spans="2:8" x14ac:dyDescent="0.25">
      <c r="B390" t="e">
        <f t="shared" si="32"/>
        <v>#N/A</v>
      </c>
      <c r="C390" s="3" t="e">
        <f t="shared" si="33"/>
        <v>#N/A</v>
      </c>
      <c r="D390" s="3" t="e">
        <f t="shared" si="36"/>
        <v>#N/A</v>
      </c>
      <c r="E390" s="3" t="e">
        <f t="shared" si="37"/>
        <v>#N/A</v>
      </c>
      <c r="F390" s="3" t="e">
        <f t="shared" si="34"/>
        <v>#N/A</v>
      </c>
      <c r="H390" t="e">
        <f t="shared" si="35"/>
        <v>#N/A</v>
      </c>
    </row>
    <row r="391" spans="2:8" x14ac:dyDescent="0.25">
      <c r="B391" t="e">
        <f t="shared" si="32"/>
        <v>#N/A</v>
      </c>
      <c r="C391" s="3" t="e">
        <f t="shared" si="33"/>
        <v>#N/A</v>
      </c>
      <c r="D391" s="3" t="e">
        <f t="shared" si="36"/>
        <v>#N/A</v>
      </c>
      <c r="E391" s="3" t="e">
        <f t="shared" si="37"/>
        <v>#N/A</v>
      </c>
      <c r="F391" s="3" t="e">
        <f t="shared" si="34"/>
        <v>#N/A</v>
      </c>
      <c r="H391" t="e">
        <f t="shared" si="35"/>
        <v>#N/A</v>
      </c>
    </row>
    <row r="392" spans="2:8" x14ac:dyDescent="0.25">
      <c r="B392" t="e">
        <f t="shared" si="32"/>
        <v>#N/A</v>
      </c>
      <c r="C392" s="3" t="e">
        <f t="shared" si="33"/>
        <v>#N/A</v>
      </c>
      <c r="D392" s="3" t="e">
        <f t="shared" si="36"/>
        <v>#N/A</v>
      </c>
      <c r="E392" s="3" t="e">
        <f t="shared" si="37"/>
        <v>#N/A</v>
      </c>
      <c r="F392" s="3" t="e">
        <f t="shared" si="34"/>
        <v>#N/A</v>
      </c>
      <c r="H392" t="e">
        <f t="shared" si="35"/>
        <v>#N/A</v>
      </c>
    </row>
    <row r="393" spans="2:8" x14ac:dyDescent="0.25">
      <c r="B393" t="e">
        <f t="shared" si="32"/>
        <v>#N/A</v>
      </c>
      <c r="C393" s="3" t="e">
        <f t="shared" si="33"/>
        <v>#N/A</v>
      </c>
      <c r="D393" s="3" t="e">
        <f t="shared" si="36"/>
        <v>#N/A</v>
      </c>
      <c r="E393" s="3" t="e">
        <f t="shared" si="37"/>
        <v>#N/A</v>
      </c>
      <c r="F393" s="3" t="e">
        <f t="shared" si="34"/>
        <v>#N/A</v>
      </c>
      <c r="H393" t="e">
        <f t="shared" si="35"/>
        <v>#N/A</v>
      </c>
    </row>
    <row r="394" spans="2:8" x14ac:dyDescent="0.25">
      <c r="B394" t="e">
        <f t="shared" si="32"/>
        <v>#N/A</v>
      </c>
      <c r="C394" s="3" t="e">
        <f t="shared" si="33"/>
        <v>#N/A</v>
      </c>
      <c r="D394" s="3" t="e">
        <f t="shared" si="36"/>
        <v>#N/A</v>
      </c>
      <c r="E394" s="3" t="e">
        <f t="shared" si="37"/>
        <v>#N/A</v>
      </c>
      <c r="F394" s="3" t="e">
        <f t="shared" si="34"/>
        <v>#N/A</v>
      </c>
      <c r="H394" t="e">
        <f t="shared" si="35"/>
        <v>#N/A</v>
      </c>
    </row>
    <row r="395" spans="2:8" x14ac:dyDescent="0.25">
      <c r="B395" t="e">
        <f t="shared" si="32"/>
        <v>#N/A</v>
      </c>
      <c r="C395" s="3" t="e">
        <f t="shared" si="33"/>
        <v>#N/A</v>
      </c>
      <c r="D395" s="3" t="e">
        <f t="shared" si="36"/>
        <v>#N/A</v>
      </c>
      <c r="E395" s="3" t="e">
        <f t="shared" si="37"/>
        <v>#N/A</v>
      </c>
      <c r="F395" s="3" t="e">
        <f t="shared" si="34"/>
        <v>#N/A</v>
      </c>
      <c r="H395" t="e">
        <f t="shared" si="35"/>
        <v>#N/A</v>
      </c>
    </row>
    <row r="396" spans="2:8" x14ac:dyDescent="0.25">
      <c r="B396" t="e">
        <f t="shared" si="32"/>
        <v>#N/A</v>
      </c>
      <c r="C396" s="3" t="e">
        <f t="shared" si="33"/>
        <v>#N/A</v>
      </c>
      <c r="D396" s="3" t="e">
        <f t="shared" si="36"/>
        <v>#N/A</v>
      </c>
      <c r="E396" s="3" t="e">
        <f t="shared" si="37"/>
        <v>#N/A</v>
      </c>
      <c r="F396" s="3" t="e">
        <f t="shared" si="34"/>
        <v>#N/A</v>
      </c>
      <c r="H396" t="e">
        <f t="shared" si="35"/>
        <v>#N/A</v>
      </c>
    </row>
    <row r="397" spans="2:8" x14ac:dyDescent="0.25">
      <c r="B397" t="e">
        <f t="shared" si="32"/>
        <v>#N/A</v>
      </c>
      <c r="C397" s="3" t="e">
        <f t="shared" si="33"/>
        <v>#N/A</v>
      </c>
      <c r="D397" s="3" t="e">
        <f t="shared" si="36"/>
        <v>#N/A</v>
      </c>
      <c r="E397" s="3" t="e">
        <f t="shared" si="37"/>
        <v>#N/A</v>
      </c>
      <c r="F397" s="3" t="e">
        <f t="shared" si="34"/>
        <v>#N/A</v>
      </c>
      <c r="H397" t="e">
        <f t="shared" si="35"/>
        <v>#N/A</v>
      </c>
    </row>
    <row r="398" spans="2:8" x14ac:dyDescent="0.25">
      <c r="B398" t="e">
        <f t="shared" si="32"/>
        <v>#N/A</v>
      </c>
      <c r="C398" s="3" t="e">
        <f t="shared" si="33"/>
        <v>#N/A</v>
      </c>
      <c r="D398" s="3" t="e">
        <f t="shared" si="36"/>
        <v>#N/A</v>
      </c>
      <c r="E398" s="3" t="e">
        <f t="shared" si="37"/>
        <v>#N/A</v>
      </c>
      <c r="F398" s="3" t="e">
        <f t="shared" si="34"/>
        <v>#N/A</v>
      </c>
      <c r="H398" t="e">
        <f t="shared" si="35"/>
        <v>#N/A</v>
      </c>
    </row>
    <row r="399" spans="2:8" x14ac:dyDescent="0.25">
      <c r="B399" t="e">
        <f t="shared" si="32"/>
        <v>#N/A</v>
      </c>
      <c r="C399" s="3" t="e">
        <f t="shared" si="33"/>
        <v>#N/A</v>
      </c>
      <c r="D399" s="3" t="e">
        <f t="shared" si="36"/>
        <v>#N/A</v>
      </c>
      <c r="E399" s="3" t="e">
        <f t="shared" si="37"/>
        <v>#N/A</v>
      </c>
      <c r="F399" s="3" t="e">
        <f t="shared" si="34"/>
        <v>#N/A</v>
      </c>
      <c r="H399" t="e">
        <f t="shared" si="35"/>
        <v>#N/A</v>
      </c>
    </row>
    <row r="400" spans="2:8" x14ac:dyDescent="0.25">
      <c r="B400" t="e">
        <f t="shared" si="32"/>
        <v>#N/A</v>
      </c>
      <c r="C400" s="3" t="e">
        <f t="shared" si="33"/>
        <v>#N/A</v>
      </c>
      <c r="D400" s="3" t="e">
        <f t="shared" si="36"/>
        <v>#N/A</v>
      </c>
      <c r="E400" s="3" t="e">
        <f t="shared" si="37"/>
        <v>#N/A</v>
      </c>
      <c r="F400" s="3" t="e">
        <f t="shared" si="34"/>
        <v>#N/A</v>
      </c>
      <c r="H400" t="e">
        <f t="shared" si="35"/>
        <v>#N/A</v>
      </c>
    </row>
    <row r="401" spans="2:8" x14ac:dyDescent="0.25">
      <c r="B401" t="e">
        <f t="shared" si="32"/>
        <v>#N/A</v>
      </c>
      <c r="C401" s="3" t="e">
        <f t="shared" si="33"/>
        <v>#N/A</v>
      </c>
      <c r="D401" s="3" t="e">
        <f t="shared" si="36"/>
        <v>#N/A</v>
      </c>
      <c r="E401" s="3" t="e">
        <f t="shared" si="37"/>
        <v>#N/A</v>
      </c>
      <c r="F401" s="3" t="e">
        <f t="shared" si="34"/>
        <v>#N/A</v>
      </c>
      <c r="H401" t="e">
        <f t="shared" si="35"/>
        <v>#N/A</v>
      </c>
    </row>
    <row r="402" spans="2:8" x14ac:dyDescent="0.25">
      <c r="B402" t="e">
        <f t="shared" si="32"/>
        <v>#N/A</v>
      </c>
      <c r="C402" s="3" t="e">
        <f t="shared" si="33"/>
        <v>#N/A</v>
      </c>
      <c r="D402" s="3" t="e">
        <f t="shared" si="36"/>
        <v>#N/A</v>
      </c>
      <c r="E402" s="3" t="e">
        <f t="shared" si="37"/>
        <v>#N/A</v>
      </c>
      <c r="F402" s="3" t="e">
        <f t="shared" si="34"/>
        <v>#N/A</v>
      </c>
      <c r="H402" t="e">
        <f t="shared" si="35"/>
        <v>#N/A</v>
      </c>
    </row>
    <row r="403" spans="2:8" x14ac:dyDescent="0.25">
      <c r="B403" t="e">
        <f t="shared" si="32"/>
        <v>#N/A</v>
      </c>
      <c r="C403" s="3" t="e">
        <f t="shared" si="33"/>
        <v>#N/A</v>
      </c>
      <c r="D403" s="3" t="e">
        <f t="shared" si="36"/>
        <v>#N/A</v>
      </c>
      <c r="E403" s="3" t="e">
        <f t="shared" si="37"/>
        <v>#N/A</v>
      </c>
      <c r="F403" s="3" t="e">
        <f t="shared" si="34"/>
        <v>#N/A</v>
      </c>
      <c r="H403" t="e">
        <f t="shared" si="35"/>
        <v>#N/A</v>
      </c>
    </row>
    <row r="404" spans="2:8" x14ac:dyDescent="0.25">
      <c r="B404" t="e">
        <f t="shared" si="32"/>
        <v>#N/A</v>
      </c>
      <c r="C404" s="3" t="e">
        <f t="shared" si="33"/>
        <v>#N/A</v>
      </c>
      <c r="D404" s="3" t="e">
        <f t="shared" si="36"/>
        <v>#N/A</v>
      </c>
      <c r="E404" s="3" t="e">
        <f t="shared" si="37"/>
        <v>#N/A</v>
      </c>
      <c r="F404" s="3" t="e">
        <f t="shared" si="34"/>
        <v>#N/A</v>
      </c>
      <c r="H404" t="e">
        <f t="shared" si="35"/>
        <v>#N/A</v>
      </c>
    </row>
    <row r="405" spans="2:8" x14ac:dyDescent="0.25">
      <c r="B405" t="e">
        <f t="shared" ref="B405:B414" si="38">IF(B404=0,0,IF(B404=$D$7-1,0,B404+1))</f>
        <v>#N/A</v>
      </c>
      <c r="C405" s="3" t="e">
        <f t="shared" ref="C405:C414" si="39">VLOOKUP(B405,tab,2,FALSE)</f>
        <v>#N/A</v>
      </c>
      <c r="D405" s="3" t="e">
        <f t="shared" si="36"/>
        <v>#N/A</v>
      </c>
      <c r="E405" s="3" t="e">
        <f t="shared" si="37"/>
        <v>#N/A</v>
      </c>
      <c r="F405" s="3" t="e">
        <f t="shared" ref="F405:F414" si="40">C405*E405/D405</f>
        <v>#N/A</v>
      </c>
      <c r="H405" t="e">
        <f t="shared" ref="H405:H414" si="41">C405/D405</f>
        <v>#N/A</v>
      </c>
    </row>
    <row r="406" spans="2:8" x14ac:dyDescent="0.25">
      <c r="B406" t="e">
        <f t="shared" si="38"/>
        <v>#N/A</v>
      </c>
      <c r="C406" s="3" t="e">
        <f t="shared" si="39"/>
        <v>#N/A</v>
      </c>
      <c r="D406" s="3" t="e">
        <f t="shared" si="36"/>
        <v>#N/A</v>
      </c>
      <c r="E406" s="3" t="e">
        <f t="shared" si="37"/>
        <v>#N/A</v>
      </c>
      <c r="F406" s="3" t="e">
        <f t="shared" si="40"/>
        <v>#N/A</v>
      </c>
      <c r="H406" t="e">
        <f t="shared" si="41"/>
        <v>#N/A</v>
      </c>
    </row>
    <row r="407" spans="2:8" x14ac:dyDescent="0.25">
      <c r="B407" t="e">
        <f t="shared" si="38"/>
        <v>#N/A</v>
      </c>
      <c r="C407" s="3" t="e">
        <f t="shared" si="39"/>
        <v>#N/A</v>
      </c>
      <c r="D407" s="3" t="e">
        <f t="shared" si="36"/>
        <v>#N/A</v>
      </c>
      <c r="E407" s="3" t="e">
        <f t="shared" si="37"/>
        <v>#N/A</v>
      </c>
      <c r="F407" s="3" t="e">
        <f t="shared" si="40"/>
        <v>#N/A</v>
      </c>
      <c r="H407" t="e">
        <f t="shared" si="41"/>
        <v>#N/A</v>
      </c>
    </row>
    <row r="408" spans="2:8" x14ac:dyDescent="0.25">
      <c r="B408" t="e">
        <f t="shared" si="38"/>
        <v>#N/A</v>
      </c>
      <c r="C408" s="3" t="e">
        <f t="shared" si="39"/>
        <v>#N/A</v>
      </c>
      <c r="D408" s="3" t="e">
        <f t="shared" si="36"/>
        <v>#N/A</v>
      </c>
      <c r="E408" s="3" t="e">
        <f t="shared" si="37"/>
        <v>#N/A</v>
      </c>
      <c r="F408" s="3" t="e">
        <f t="shared" si="40"/>
        <v>#N/A</v>
      </c>
      <c r="H408" t="e">
        <f t="shared" si="41"/>
        <v>#N/A</v>
      </c>
    </row>
    <row r="409" spans="2:8" x14ac:dyDescent="0.25">
      <c r="B409" t="e">
        <f t="shared" si="38"/>
        <v>#N/A</v>
      </c>
      <c r="C409" s="3" t="e">
        <f t="shared" si="39"/>
        <v>#N/A</v>
      </c>
      <c r="D409" s="3" t="e">
        <f t="shared" si="36"/>
        <v>#N/A</v>
      </c>
      <c r="E409" s="3" t="e">
        <f t="shared" si="37"/>
        <v>#N/A</v>
      </c>
      <c r="F409" s="3" t="e">
        <f t="shared" si="40"/>
        <v>#N/A</v>
      </c>
      <c r="H409" t="e">
        <f t="shared" si="41"/>
        <v>#N/A</v>
      </c>
    </row>
    <row r="410" spans="2:8" x14ac:dyDescent="0.25">
      <c r="B410" t="e">
        <f t="shared" si="38"/>
        <v>#N/A</v>
      </c>
      <c r="C410" s="3" t="e">
        <f t="shared" si="39"/>
        <v>#N/A</v>
      </c>
      <c r="D410" s="3" t="e">
        <f t="shared" si="36"/>
        <v>#N/A</v>
      </c>
      <c r="E410" s="3" t="e">
        <f t="shared" si="37"/>
        <v>#N/A</v>
      </c>
      <c r="F410" s="3" t="e">
        <f t="shared" si="40"/>
        <v>#N/A</v>
      </c>
      <c r="H410" t="e">
        <f t="shared" si="41"/>
        <v>#N/A</v>
      </c>
    </row>
    <row r="411" spans="2:8" x14ac:dyDescent="0.25">
      <c r="B411" t="e">
        <f t="shared" si="38"/>
        <v>#N/A</v>
      </c>
      <c r="C411" s="3" t="e">
        <f t="shared" si="39"/>
        <v>#N/A</v>
      </c>
      <c r="D411" s="3" t="e">
        <f t="shared" si="36"/>
        <v>#N/A</v>
      </c>
      <c r="E411" s="3" t="e">
        <f t="shared" si="37"/>
        <v>#N/A</v>
      </c>
      <c r="F411" s="3" t="e">
        <f t="shared" si="40"/>
        <v>#N/A</v>
      </c>
      <c r="H411" t="e">
        <f t="shared" si="41"/>
        <v>#N/A</v>
      </c>
    </row>
    <row r="412" spans="2:8" x14ac:dyDescent="0.25">
      <c r="B412" t="e">
        <f t="shared" si="38"/>
        <v>#N/A</v>
      </c>
      <c r="C412" s="3" t="e">
        <f t="shared" si="39"/>
        <v>#N/A</v>
      </c>
      <c r="D412" s="3" t="e">
        <f t="shared" si="36"/>
        <v>#N/A</v>
      </c>
      <c r="E412" s="3" t="e">
        <f t="shared" si="37"/>
        <v>#N/A</v>
      </c>
      <c r="F412" s="3" t="e">
        <f t="shared" si="40"/>
        <v>#N/A</v>
      </c>
      <c r="H412" t="e">
        <f t="shared" si="41"/>
        <v>#N/A</v>
      </c>
    </row>
    <row r="413" spans="2:8" x14ac:dyDescent="0.25">
      <c r="B413" t="e">
        <f t="shared" si="38"/>
        <v>#N/A</v>
      </c>
      <c r="C413" s="3" t="e">
        <f t="shared" si="39"/>
        <v>#N/A</v>
      </c>
      <c r="D413" s="3" t="e">
        <f t="shared" si="36"/>
        <v>#N/A</v>
      </c>
      <c r="E413" s="3" t="e">
        <f t="shared" si="37"/>
        <v>#N/A</v>
      </c>
      <c r="F413" s="3" t="e">
        <f t="shared" si="40"/>
        <v>#N/A</v>
      </c>
      <c r="H413" t="e">
        <f t="shared" si="41"/>
        <v>#N/A</v>
      </c>
    </row>
    <row r="414" spans="2:8" x14ac:dyDescent="0.25">
      <c r="B414" t="e">
        <f t="shared" si="38"/>
        <v>#N/A</v>
      </c>
      <c r="C414" s="3" t="e">
        <f t="shared" si="39"/>
        <v>#N/A</v>
      </c>
      <c r="D414" s="3" t="e">
        <f t="shared" si="36"/>
        <v>#N/A</v>
      </c>
      <c r="E414" s="3" t="e">
        <f t="shared" si="37"/>
        <v>#N/A</v>
      </c>
      <c r="F414" s="3" t="e">
        <f t="shared" si="40"/>
        <v>#N/A</v>
      </c>
      <c r="H414" t="e">
        <f t="shared" si="41"/>
        <v>#N/A</v>
      </c>
    </row>
    <row r="415" spans="2:8" x14ac:dyDescent="0.25">
      <c r="C415" s="3"/>
      <c r="D415" s="3"/>
      <c r="E415" s="3"/>
      <c r="F415" s="3"/>
    </row>
    <row r="416" spans="2:8" x14ac:dyDescent="0.25">
      <c r="C416" s="3"/>
      <c r="D416" s="3"/>
      <c r="E416" s="3"/>
      <c r="F416" s="3"/>
    </row>
    <row r="417" spans="3:6" x14ac:dyDescent="0.25">
      <c r="C417" s="3"/>
      <c r="D417" s="3"/>
      <c r="E417" s="3"/>
      <c r="F417" s="3"/>
    </row>
    <row r="418" spans="3:6" x14ac:dyDescent="0.25">
      <c r="C418" s="3"/>
      <c r="D418" s="3"/>
      <c r="E418" s="3"/>
      <c r="F418" s="3"/>
    </row>
    <row r="419" spans="3:6" x14ac:dyDescent="0.25">
      <c r="C419" s="3"/>
      <c r="D419" s="3"/>
      <c r="E419" s="3"/>
      <c r="F419" s="3"/>
    </row>
    <row r="420" spans="3:6" x14ac:dyDescent="0.25">
      <c r="C420" s="3"/>
      <c r="D420" s="3"/>
      <c r="E420" s="3"/>
      <c r="F420" s="3"/>
    </row>
    <row r="421" spans="3:6" x14ac:dyDescent="0.25">
      <c r="C421" s="3"/>
      <c r="D421" s="3"/>
      <c r="E421" s="3"/>
      <c r="F421" s="3"/>
    </row>
    <row r="422" spans="3:6" x14ac:dyDescent="0.25">
      <c r="C422" s="3"/>
      <c r="D422" s="3"/>
      <c r="E422" s="3"/>
      <c r="F422" s="3"/>
    </row>
    <row r="423" spans="3:6" x14ac:dyDescent="0.25">
      <c r="C423" s="3"/>
      <c r="D423" s="3"/>
      <c r="E423" s="3"/>
      <c r="F423" s="3"/>
    </row>
    <row r="424" spans="3:6" x14ac:dyDescent="0.25">
      <c r="C424" s="3"/>
      <c r="D424" s="3"/>
      <c r="E424" s="3"/>
      <c r="F424" s="3"/>
    </row>
    <row r="425" spans="3:6" x14ac:dyDescent="0.25">
      <c r="C425" s="3"/>
      <c r="D425" s="3"/>
      <c r="E425" s="3"/>
      <c r="F425" s="3"/>
    </row>
    <row r="426" spans="3:6" x14ac:dyDescent="0.25">
      <c r="C426" s="3"/>
      <c r="D426" s="3"/>
      <c r="E426" s="3"/>
      <c r="F426" s="3"/>
    </row>
    <row r="427" spans="3:6" x14ac:dyDescent="0.25">
      <c r="C427" s="3"/>
      <c r="D427" s="3"/>
      <c r="E427" s="3"/>
      <c r="F427" s="3"/>
    </row>
    <row r="428" spans="3:6" x14ac:dyDescent="0.25">
      <c r="C428" s="3"/>
      <c r="D428" s="3"/>
      <c r="E428" s="3"/>
      <c r="F428" s="3"/>
    </row>
    <row r="429" spans="3:6" x14ac:dyDescent="0.25">
      <c r="C429" s="3"/>
      <c r="D429" s="3"/>
      <c r="E429" s="3"/>
      <c r="F429" s="3"/>
    </row>
    <row r="430" spans="3:6" x14ac:dyDescent="0.25">
      <c r="C430" s="3"/>
      <c r="D430" s="3"/>
      <c r="E430" s="3"/>
      <c r="F430" s="3"/>
    </row>
    <row r="431" spans="3:6" x14ac:dyDescent="0.25">
      <c r="C431" s="3"/>
      <c r="D431" s="3"/>
      <c r="E431" s="3"/>
      <c r="F431" s="3"/>
    </row>
    <row r="432" spans="3:6" x14ac:dyDescent="0.25">
      <c r="C432" s="3"/>
      <c r="D432" s="3"/>
      <c r="E432" s="3"/>
      <c r="F432" s="3"/>
    </row>
    <row r="433" spans="3:6" x14ac:dyDescent="0.25">
      <c r="C433" s="3"/>
      <c r="D433" s="3"/>
      <c r="E433" s="3"/>
      <c r="F433" s="3"/>
    </row>
    <row r="434" spans="3:6" x14ac:dyDescent="0.25">
      <c r="C434" s="3"/>
      <c r="D434" s="3"/>
      <c r="E434" s="3"/>
      <c r="F434" s="3"/>
    </row>
    <row r="435" spans="3:6" x14ac:dyDescent="0.25">
      <c r="C435" s="3"/>
      <c r="D435" s="3"/>
      <c r="E435" s="3"/>
      <c r="F435" s="3"/>
    </row>
    <row r="436" spans="3:6" x14ac:dyDescent="0.25">
      <c r="C436" s="3"/>
      <c r="D436" s="3"/>
      <c r="E436" s="3"/>
      <c r="F436" s="3"/>
    </row>
    <row r="437" spans="3:6" x14ac:dyDescent="0.25">
      <c r="C437" s="3"/>
      <c r="D437" s="3"/>
      <c r="E437" s="3"/>
      <c r="F437" s="3"/>
    </row>
    <row r="438" spans="3:6" x14ac:dyDescent="0.25">
      <c r="C438" s="3"/>
      <c r="D438" s="3"/>
      <c r="E438" s="3"/>
      <c r="F438" s="3"/>
    </row>
    <row r="439" spans="3:6" x14ac:dyDescent="0.25">
      <c r="C439" s="3"/>
      <c r="D439" s="3"/>
      <c r="E439" s="3"/>
      <c r="F439" s="3"/>
    </row>
    <row r="440" spans="3:6" x14ac:dyDescent="0.25">
      <c r="C440" s="3"/>
      <c r="D440" s="3"/>
      <c r="E440" s="3"/>
      <c r="F440" s="3"/>
    </row>
    <row r="441" spans="3:6" x14ac:dyDescent="0.25">
      <c r="C441" s="3"/>
      <c r="D441" s="3"/>
      <c r="E441" s="3"/>
      <c r="F441" s="3"/>
    </row>
    <row r="442" spans="3:6" x14ac:dyDescent="0.25">
      <c r="C442" s="3"/>
      <c r="D442" s="3"/>
      <c r="E442" s="3"/>
      <c r="F442" s="3"/>
    </row>
    <row r="443" spans="3:6" x14ac:dyDescent="0.25">
      <c r="C443" s="3"/>
      <c r="D443" s="3"/>
      <c r="E443" s="3"/>
      <c r="F443" s="3"/>
    </row>
    <row r="444" spans="3:6" x14ac:dyDescent="0.25">
      <c r="C444" s="3"/>
      <c r="D444" s="3"/>
      <c r="E444" s="3"/>
      <c r="F444" s="3"/>
    </row>
    <row r="445" spans="3:6" x14ac:dyDescent="0.25">
      <c r="C445" s="3"/>
      <c r="D445" s="3"/>
      <c r="E445" s="3"/>
      <c r="F445" s="3"/>
    </row>
    <row r="446" spans="3:6" x14ac:dyDescent="0.25">
      <c r="C446" s="3"/>
      <c r="D446" s="3"/>
      <c r="E446" s="3"/>
      <c r="F446" s="3"/>
    </row>
    <row r="447" spans="3:6" x14ac:dyDescent="0.25">
      <c r="C447" s="3"/>
      <c r="D447" s="3"/>
      <c r="E447" s="3"/>
      <c r="F447" s="3"/>
    </row>
    <row r="448" spans="3:6" x14ac:dyDescent="0.25">
      <c r="C448" s="3"/>
      <c r="D448" s="3"/>
      <c r="E448" s="3"/>
      <c r="F448" s="3"/>
    </row>
    <row r="449" spans="3:6" x14ac:dyDescent="0.25">
      <c r="C449" s="3"/>
      <c r="D449" s="3"/>
      <c r="E449" s="3"/>
      <c r="F449" s="3"/>
    </row>
    <row r="450" spans="3:6" x14ac:dyDescent="0.25">
      <c r="C450" s="3"/>
      <c r="D450" s="3"/>
      <c r="E450" s="3"/>
      <c r="F450" s="3"/>
    </row>
    <row r="451" spans="3:6" x14ac:dyDescent="0.25">
      <c r="C451" s="3"/>
      <c r="D451" s="3"/>
      <c r="E451" s="3"/>
      <c r="F451" s="3"/>
    </row>
    <row r="452" spans="3:6" x14ac:dyDescent="0.25">
      <c r="C452" s="3"/>
      <c r="D452" s="3"/>
      <c r="E452" s="3"/>
      <c r="F452" s="3"/>
    </row>
    <row r="453" spans="3:6" x14ac:dyDescent="0.25">
      <c r="C453" s="3"/>
      <c r="D453" s="3"/>
      <c r="E453" s="3"/>
      <c r="F453" s="3"/>
    </row>
    <row r="454" spans="3:6" x14ac:dyDescent="0.25">
      <c r="C454" s="3"/>
      <c r="D454" s="3"/>
      <c r="E454" s="3"/>
      <c r="F454" s="3"/>
    </row>
    <row r="455" spans="3:6" x14ac:dyDescent="0.25">
      <c r="C455" s="3"/>
      <c r="D455" s="3"/>
      <c r="E455" s="3"/>
      <c r="F455" s="3"/>
    </row>
    <row r="456" spans="3:6" x14ac:dyDescent="0.25">
      <c r="C456" s="3"/>
      <c r="D456" s="3"/>
      <c r="E456" s="3"/>
      <c r="F456" s="3"/>
    </row>
    <row r="457" spans="3:6" x14ac:dyDescent="0.25">
      <c r="C457" s="3"/>
      <c r="D457" s="3"/>
      <c r="E457" s="3"/>
      <c r="F457" s="3"/>
    </row>
    <row r="458" spans="3:6" x14ac:dyDescent="0.25">
      <c r="C458" s="3"/>
      <c r="D458" s="3"/>
      <c r="E458" s="3"/>
      <c r="F458" s="3"/>
    </row>
    <row r="459" spans="3:6" x14ac:dyDescent="0.25">
      <c r="C459" s="3"/>
      <c r="D459" s="3"/>
      <c r="E459" s="3"/>
      <c r="F459" s="3"/>
    </row>
    <row r="460" spans="3:6" x14ac:dyDescent="0.25">
      <c r="C460" s="3"/>
      <c r="D460" s="3"/>
      <c r="E460" s="3"/>
      <c r="F460" s="3"/>
    </row>
    <row r="461" spans="3:6" x14ac:dyDescent="0.25">
      <c r="C461" s="3"/>
      <c r="D461" s="3"/>
      <c r="E461" s="3"/>
      <c r="F461" s="3"/>
    </row>
    <row r="462" spans="3:6" x14ac:dyDescent="0.25">
      <c r="C462" s="3"/>
      <c r="D462" s="3"/>
      <c r="E462" s="3"/>
      <c r="F462" s="3"/>
    </row>
    <row r="463" spans="3:6" x14ac:dyDescent="0.25">
      <c r="C463" s="3"/>
      <c r="D463" s="3"/>
      <c r="E463" s="3"/>
      <c r="F463" s="3"/>
    </row>
    <row r="464" spans="3:6" x14ac:dyDescent="0.25">
      <c r="C464" s="3"/>
      <c r="D464" s="3"/>
      <c r="E464" s="3"/>
      <c r="F464" s="3"/>
    </row>
    <row r="465" spans="3:6" x14ac:dyDescent="0.25">
      <c r="C465" s="3"/>
      <c r="D465" s="3"/>
      <c r="E465" s="3"/>
      <c r="F465" s="3"/>
    </row>
    <row r="466" spans="3:6" x14ac:dyDescent="0.25">
      <c r="C466" s="3"/>
      <c r="D466" s="3"/>
      <c r="E466" s="3"/>
      <c r="F466" s="3"/>
    </row>
    <row r="467" spans="3:6" x14ac:dyDescent="0.25">
      <c r="C467" s="3"/>
      <c r="D467" s="3"/>
      <c r="E467" s="3"/>
      <c r="F467" s="3"/>
    </row>
    <row r="468" spans="3:6" x14ac:dyDescent="0.25">
      <c r="C468" s="3"/>
      <c r="D468" s="3"/>
      <c r="E468" s="3"/>
      <c r="F468" s="3"/>
    </row>
    <row r="469" spans="3:6" x14ac:dyDescent="0.25">
      <c r="C469" s="3"/>
      <c r="D469" s="3"/>
      <c r="E469" s="3"/>
      <c r="F469" s="3"/>
    </row>
    <row r="470" spans="3:6" x14ac:dyDescent="0.25">
      <c r="C470" s="3"/>
      <c r="D470" s="3"/>
      <c r="E470" s="3"/>
      <c r="F470" s="3"/>
    </row>
    <row r="471" spans="3:6" x14ac:dyDescent="0.25">
      <c r="C471" s="3"/>
      <c r="D471" s="3"/>
      <c r="E471" s="3"/>
      <c r="F471" s="3"/>
    </row>
    <row r="472" spans="3:6" x14ac:dyDescent="0.25">
      <c r="C472" s="3"/>
      <c r="D472" s="3"/>
      <c r="E472" s="3"/>
      <c r="F472" s="3"/>
    </row>
    <row r="473" spans="3:6" x14ac:dyDescent="0.25">
      <c r="C473" s="3"/>
      <c r="D473" s="3"/>
      <c r="E473" s="3"/>
      <c r="F473" s="3"/>
    </row>
    <row r="474" spans="3:6" x14ac:dyDescent="0.25">
      <c r="C474" s="3"/>
      <c r="D474" s="3"/>
      <c r="E474" s="3"/>
      <c r="F474" s="3"/>
    </row>
    <row r="475" spans="3:6" x14ac:dyDescent="0.25">
      <c r="C475" s="3"/>
      <c r="D475" s="3"/>
      <c r="E475" s="3"/>
      <c r="F475" s="3"/>
    </row>
    <row r="476" spans="3:6" x14ac:dyDescent="0.25">
      <c r="C476" s="3"/>
      <c r="D476" s="3"/>
      <c r="E476" s="3"/>
      <c r="F476" s="3"/>
    </row>
    <row r="477" spans="3:6" x14ac:dyDescent="0.25">
      <c r="C477" s="3"/>
      <c r="D477" s="3"/>
      <c r="E477" s="3"/>
      <c r="F477" s="3"/>
    </row>
    <row r="478" spans="3:6" x14ac:dyDescent="0.25">
      <c r="C478" s="3"/>
      <c r="D478" s="3"/>
      <c r="E478" s="3"/>
      <c r="F478" s="3"/>
    </row>
    <row r="479" spans="3:6" x14ac:dyDescent="0.25">
      <c r="C479" s="3"/>
      <c r="D479" s="3"/>
      <c r="E479" s="3"/>
      <c r="F479" s="3"/>
    </row>
    <row r="480" spans="3:6" x14ac:dyDescent="0.25">
      <c r="C480" s="3"/>
      <c r="D480" s="3"/>
      <c r="E480" s="3"/>
      <c r="F480" s="3"/>
    </row>
    <row r="481" spans="3:6" x14ac:dyDescent="0.25">
      <c r="C481" s="3"/>
      <c r="D481" s="3"/>
      <c r="E481" s="3"/>
      <c r="F481" s="3"/>
    </row>
    <row r="482" spans="3:6" x14ac:dyDescent="0.25">
      <c r="C482" s="3"/>
      <c r="D482" s="3"/>
      <c r="E482" s="3"/>
      <c r="F482" s="3"/>
    </row>
    <row r="483" spans="3:6" x14ac:dyDescent="0.25">
      <c r="C483" s="3"/>
      <c r="D483" s="3"/>
      <c r="E483" s="3"/>
      <c r="F483" s="3"/>
    </row>
    <row r="484" spans="3:6" x14ac:dyDescent="0.25">
      <c r="C484" s="3"/>
      <c r="D484" s="3"/>
      <c r="E484" s="3"/>
      <c r="F484" s="3"/>
    </row>
    <row r="485" spans="3:6" x14ac:dyDescent="0.25">
      <c r="C485" s="3"/>
      <c r="D485" s="3"/>
      <c r="E485" s="3"/>
      <c r="F485" s="3"/>
    </row>
    <row r="486" spans="3:6" x14ac:dyDescent="0.25">
      <c r="C486" s="3"/>
      <c r="D486" s="3"/>
      <c r="E486" s="3"/>
      <c r="F486" s="3"/>
    </row>
    <row r="487" spans="3:6" x14ac:dyDescent="0.25">
      <c r="C487" s="3"/>
      <c r="D487" s="3"/>
      <c r="E487" s="3"/>
      <c r="F487" s="3"/>
    </row>
    <row r="488" spans="3:6" x14ac:dyDescent="0.25">
      <c r="C488" s="3"/>
      <c r="D488" s="3"/>
      <c r="E488" s="3"/>
      <c r="F488" s="3"/>
    </row>
    <row r="489" spans="3:6" x14ac:dyDescent="0.25">
      <c r="C489" s="3"/>
      <c r="D489" s="3"/>
      <c r="E489" s="3"/>
      <c r="F489" s="3"/>
    </row>
    <row r="490" spans="3:6" x14ac:dyDescent="0.25">
      <c r="C490" s="3"/>
      <c r="D490" s="3"/>
      <c r="E490" s="3"/>
      <c r="F490" s="3"/>
    </row>
    <row r="491" spans="3:6" x14ac:dyDescent="0.25">
      <c r="C491" s="3"/>
      <c r="D491" s="3"/>
      <c r="E491" s="3"/>
      <c r="F491" s="3"/>
    </row>
    <row r="492" spans="3:6" x14ac:dyDescent="0.25">
      <c r="C492" s="3"/>
      <c r="D492" s="3"/>
      <c r="E492" s="3"/>
      <c r="F492" s="3"/>
    </row>
    <row r="493" spans="3:6" x14ac:dyDescent="0.25">
      <c r="C493" s="3"/>
      <c r="D493" s="3"/>
      <c r="E493" s="3"/>
      <c r="F493" s="3"/>
    </row>
    <row r="494" spans="3:6" x14ac:dyDescent="0.25">
      <c r="C494" s="3"/>
      <c r="D494" s="3"/>
      <c r="E494" s="3"/>
      <c r="F494" s="3"/>
    </row>
    <row r="495" spans="3:6" x14ac:dyDescent="0.25">
      <c r="C495" s="3"/>
      <c r="D495" s="3"/>
      <c r="E495" s="3"/>
      <c r="F495" s="3"/>
    </row>
    <row r="496" spans="3:6" x14ac:dyDescent="0.25">
      <c r="C496" s="3"/>
      <c r="D496" s="3"/>
      <c r="E496" s="3"/>
      <c r="F496" s="3"/>
    </row>
    <row r="497" spans="3:6" x14ac:dyDescent="0.25">
      <c r="C497" s="3"/>
      <c r="D497" s="3"/>
      <c r="E497" s="3"/>
      <c r="F497" s="3"/>
    </row>
    <row r="498" spans="3:6" x14ac:dyDescent="0.25">
      <c r="C498" s="3"/>
      <c r="D498" s="3"/>
      <c r="E498" s="3"/>
      <c r="F498" s="3"/>
    </row>
    <row r="499" spans="3:6" x14ac:dyDescent="0.25">
      <c r="C499" s="3"/>
      <c r="D499" s="3"/>
      <c r="E499" s="3"/>
      <c r="F499" s="3"/>
    </row>
    <row r="500" spans="3:6" x14ac:dyDescent="0.25">
      <c r="C500" s="3"/>
      <c r="D500" s="3"/>
      <c r="E500" s="3"/>
      <c r="F500" s="3"/>
    </row>
    <row r="501" spans="3:6" x14ac:dyDescent="0.25">
      <c r="C501" s="3"/>
      <c r="D501" s="3"/>
      <c r="E501" s="3"/>
      <c r="F501" s="3"/>
    </row>
    <row r="502" spans="3:6" x14ac:dyDescent="0.25">
      <c r="C502" s="3"/>
      <c r="D502" s="3"/>
      <c r="E502" s="3"/>
      <c r="F502" s="3"/>
    </row>
    <row r="503" spans="3:6" x14ac:dyDescent="0.25">
      <c r="C503" s="3"/>
      <c r="D503" s="3"/>
      <c r="E503" s="3"/>
      <c r="F503" s="3"/>
    </row>
    <row r="504" spans="3:6" x14ac:dyDescent="0.25">
      <c r="C504" s="3"/>
      <c r="D504" s="3"/>
      <c r="E504" s="3"/>
      <c r="F504" s="3"/>
    </row>
    <row r="505" spans="3:6" x14ac:dyDescent="0.25">
      <c r="C505" s="3"/>
      <c r="D505" s="3"/>
      <c r="E505" s="3"/>
      <c r="F505" s="3"/>
    </row>
    <row r="506" spans="3:6" x14ac:dyDescent="0.25">
      <c r="C506" s="3"/>
      <c r="D506" s="3"/>
      <c r="E506" s="3"/>
      <c r="F506" s="3"/>
    </row>
    <row r="507" spans="3:6" x14ac:dyDescent="0.25">
      <c r="C507" s="3"/>
      <c r="D507" s="3"/>
      <c r="E507" s="3"/>
      <c r="F507" s="3"/>
    </row>
    <row r="508" spans="3:6" x14ac:dyDescent="0.25">
      <c r="C508" s="3"/>
      <c r="D508" s="3"/>
      <c r="E508" s="3"/>
      <c r="F508" s="3"/>
    </row>
    <row r="509" spans="3:6" x14ac:dyDescent="0.25">
      <c r="C509" s="3"/>
      <c r="D509" s="3"/>
      <c r="E509" s="3"/>
      <c r="F509" s="3"/>
    </row>
    <row r="510" spans="3:6" x14ac:dyDescent="0.25">
      <c r="C510" s="3"/>
      <c r="D510" s="3"/>
      <c r="E510" s="3"/>
      <c r="F510" s="3"/>
    </row>
    <row r="511" spans="3:6" x14ac:dyDescent="0.25">
      <c r="C511" s="3"/>
      <c r="D511" s="3"/>
      <c r="E511" s="3"/>
      <c r="F511" s="3"/>
    </row>
    <row r="512" spans="3:6" x14ac:dyDescent="0.25">
      <c r="C512" s="3"/>
      <c r="D512" s="3"/>
      <c r="E512" s="3"/>
      <c r="F512" s="3"/>
    </row>
    <row r="513" spans="3:6" x14ac:dyDescent="0.25">
      <c r="C513" s="3"/>
      <c r="D513" s="3"/>
      <c r="E513" s="3"/>
      <c r="F513" s="3"/>
    </row>
    <row r="514" spans="3:6" x14ac:dyDescent="0.25">
      <c r="C514" s="3"/>
      <c r="D514" s="3"/>
      <c r="E514" s="3"/>
      <c r="F514" s="3"/>
    </row>
    <row r="515" spans="3:6" x14ac:dyDescent="0.25">
      <c r="C515" s="3"/>
      <c r="D515" s="3"/>
      <c r="E515" s="3"/>
      <c r="F515" s="3"/>
    </row>
    <row r="516" spans="3:6" x14ac:dyDescent="0.25">
      <c r="C516" s="3"/>
      <c r="D516" s="3"/>
      <c r="E516" s="3"/>
      <c r="F516" s="3"/>
    </row>
    <row r="517" spans="3:6" x14ac:dyDescent="0.25">
      <c r="C517" s="3"/>
      <c r="D517" s="3"/>
      <c r="E517" s="3"/>
      <c r="F517" s="3"/>
    </row>
    <row r="518" spans="3:6" x14ac:dyDescent="0.25">
      <c r="C518" s="3"/>
      <c r="D518" s="3"/>
      <c r="E518" s="3"/>
      <c r="F518" s="3"/>
    </row>
    <row r="519" spans="3:6" x14ac:dyDescent="0.25">
      <c r="C519" s="3"/>
      <c r="D519" s="3"/>
      <c r="E519" s="3"/>
      <c r="F519" s="3"/>
    </row>
    <row r="520" spans="3:6" x14ac:dyDescent="0.25">
      <c r="C520" s="3"/>
      <c r="D520" s="3"/>
      <c r="E520" s="3"/>
      <c r="F520" s="3"/>
    </row>
    <row r="521" spans="3:6" x14ac:dyDescent="0.25">
      <c r="C521" s="3"/>
      <c r="D521" s="3"/>
      <c r="E521" s="3"/>
      <c r="F521" s="3"/>
    </row>
    <row r="522" spans="3:6" x14ac:dyDescent="0.25">
      <c r="C522" s="3"/>
      <c r="D522" s="3"/>
      <c r="E522" s="3"/>
      <c r="F522" s="3"/>
    </row>
    <row r="523" spans="3:6" x14ac:dyDescent="0.25">
      <c r="C523" s="3"/>
      <c r="D523" s="3"/>
      <c r="E523" s="3"/>
      <c r="F523" s="3"/>
    </row>
    <row r="524" spans="3:6" x14ac:dyDescent="0.25">
      <c r="C524" s="3"/>
      <c r="D524" s="3"/>
      <c r="E524" s="3"/>
      <c r="F524" s="3"/>
    </row>
    <row r="525" spans="3:6" x14ac:dyDescent="0.25">
      <c r="C525" s="3"/>
      <c r="D525" s="3"/>
      <c r="E525" s="3"/>
      <c r="F525" s="3"/>
    </row>
    <row r="526" spans="3:6" x14ac:dyDescent="0.25">
      <c r="C526" s="3"/>
      <c r="D526" s="3"/>
      <c r="E526" s="3"/>
      <c r="F526" s="3"/>
    </row>
    <row r="527" spans="3:6" x14ac:dyDescent="0.25">
      <c r="C527" s="3"/>
      <c r="D527" s="3"/>
      <c r="E527" s="3"/>
      <c r="F527" s="3"/>
    </row>
    <row r="528" spans="3:6" x14ac:dyDescent="0.25">
      <c r="C528" s="3"/>
      <c r="D528" s="3"/>
      <c r="E528" s="3"/>
      <c r="F528" s="3"/>
    </row>
    <row r="529" spans="3:6" x14ac:dyDescent="0.25">
      <c r="C529" s="3"/>
      <c r="D529" s="3"/>
      <c r="E529" s="3"/>
      <c r="F529" s="3"/>
    </row>
    <row r="530" spans="3:6" x14ac:dyDescent="0.25">
      <c r="C530" s="3"/>
      <c r="D530" s="3"/>
      <c r="E530" s="3"/>
      <c r="F530" s="3"/>
    </row>
    <row r="531" spans="3:6" x14ac:dyDescent="0.25">
      <c r="C531" s="3"/>
      <c r="D531" s="3"/>
      <c r="E531" s="3"/>
      <c r="F531" s="3"/>
    </row>
    <row r="532" spans="3:6" x14ac:dyDescent="0.25">
      <c r="C532" s="3"/>
      <c r="D532" s="3"/>
      <c r="E532" s="3"/>
      <c r="F532" s="3"/>
    </row>
    <row r="533" spans="3:6" x14ac:dyDescent="0.25">
      <c r="C533" s="3"/>
      <c r="D533" s="3"/>
      <c r="E533" s="3"/>
      <c r="F533" s="3"/>
    </row>
    <row r="534" spans="3:6" x14ac:dyDescent="0.25">
      <c r="C534" s="3"/>
      <c r="D534" s="3"/>
      <c r="E534" s="3"/>
      <c r="F534" s="3"/>
    </row>
    <row r="535" spans="3:6" x14ac:dyDescent="0.25">
      <c r="C535" s="3"/>
      <c r="D535" s="3"/>
      <c r="E535" s="3"/>
      <c r="F535" s="3"/>
    </row>
    <row r="536" spans="3:6" x14ac:dyDescent="0.25">
      <c r="C536" s="3"/>
      <c r="D536" s="3"/>
      <c r="E536" s="3"/>
      <c r="F536" s="3"/>
    </row>
    <row r="537" spans="3:6" x14ac:dyDescent="0.25">
      <c r="C537" s="3"/>
      <c r="D537" s="3"/>
      <c r="E537" s="3"/>
      <c r="F537" s="3"/>
    </row>
    <row r="538" spans="3:6" x14ac:dyDescent="0.25">
      <c r="C538" s="3"/>
      <c r="D538" s="3"/>
      <c r="E538" s="3"/>
      <c r="F538" s="3"/>
    </row>
    <row r="539" spans="3:6" x14ac:dyDescent="0.25">
      <c r="C539" s="3"/>
      <c r="D539" s="3"/>
      <c r="E539" s="3"/>
      <c r="F539" s="3"/>
    </row>
    <row r="540" spans="3:6" x14ac:dyDescent="0.25">
      <c r="C540" s="3"/>
      <c r="D540" s="3"/>
      <c r="E540" s="3"/>
      <c r="F540" s="3"/>
    </row>
    <row r="541" spans="3:6" x14ac:dyDescent="0.25">
      <c r="C541" s="3"/>
      <c r="D541" s="3"/>
      <c r="E541" s="3"/>
      <c r="F541" s="3"/>
    </row>
    <row r="542" spans="3:6" x14ac:dyDescent="0.25">
      <c r="C542" s="3"/>
      <c r="D542" s="3"/>
      <c r="E542" s="3"/>
      <c r="F542" s="3"/>
    </row>
    <row r="543" spans="3:6" x14ac:dyDescent="0.25">
      <c r="C543" s="3"/>
      <c r="D543" s="3"/>
      <c r="E543" s="3"/>
      <c r="F543" s="3"/>
    </row>
    <row r="544" spans="3:6" x14ac:dyDescent="0.25">
      <c r="C544" s="3"/>
      <c r="D544" s="3"/>
      <c r="E544" s="3"/>
      <c r="F544" s="3"/>
    </row>
    <row r="545" spans="3:6" x14ac:dyDescent="0.25">
      <c r="C545" s="3"/>
      <c r="D545" s="3"/>
      <c r="E545" s="3"/>
      <c r="F545" s="3"/>
    </row>
    <row r="546" spans="3:6" x14ac:dyDescent="0.25">
      <c r="C546" s="3"/>
      <c r="D546" s="3"/>
      <c r="E546" s="3"/>
      <c r="F546" s="3"/>
    </row>
    <row r="547" spans="3:6" x14ac:dyDescent="0.25">
      <c r="C547" s="3"/>
      <c r="D547" s="3"/>
      <c r="E547" s="3"/>
      <c r="F547" s="3"/>
    </row>
    <row r="548" spans="3:6" x14ac:dyDescent="0.25">
      <c r="C548" s="3"/>
      <c r="D548" s="3"/>
      <c r="E548" s="3"/>
      <c r="F548" s="3"/>
    </row>
    <row r="549" spans="3:6" x14ac:dyDescent="0.25">
      <c r="C549" s="3"/>
      <c r="D549" s="3"/>
      <c r="E549" s="3"/>
      <c r="F549" s="3"/>
    </row>
    <row r="550" spans="3:6" x14ac:dyDescent="0.25">
      <c r="C550" s="3"/>
      <c r="D550" s="3"/>
      <c r="E550" s="3"/>
      <c r="F550" s="3"/>
    </row>
    <row r="551" spans="3:6" x14ac:dyDescent="0.25">
      <c r="C551" s="3"/>
      <c r="D551" s="3"/>
      <c r="E551" s="3"/>
      <c r="F551" s="3"/>
    </row>
    <row r="552" spans="3:6" x14ac:dyDescent="0.25">
      <c r="C552" s="3"/>
      <c r="D552" s="3"/>
      <c r="E552" s="3"/>
      <c r="F552" s="3"/>
    </row>
    <row r="553" spans="3:6" x14ac:dyDescent="0.25">
      <c r="C553" s="3"/>
      <c r="D553" s="3"/>
      <c r="E553" s="3"/>
      <c r="F553" s="3"/>
    </row>
    <row r="554" spans="3:6" x14ac:dyDescent="0.25">
      <c r="C554" s="3"/>
      <c r="D554" s="3"/>
      <c r="E554" s="3"/>
      <c r="F554" s="3"/>
    </row>
    <row r="555" spans="3:6" x14ac:dyDescent="0.25">
      <c r="C555" s="3"/>
      <c r="D555" s="3"/>
      <c r="E555" s="3"/>
      <c r="F555" s="3"/>
    </row>
    <row r="556" spans="3:6" x14ac:dyDescent="0.25">
      <c r="C556" s="3"/>
      <c r="D556" s="3"/>
      <c r="E556" s="3"/>
      <c r="F556" s="3"/>
    </row>
    <row r="557" spans="3:6" x14ac:dyDescent="0.25">
      <c r="C557" s="3"/>
      <c r="D557" s="3"/>
      <c r="E557" s="3"/>
      <c r="F557" s="3"/>
    </row>
    <row r="558" spans="3:6" x14ac:dyDescent="0.25">
      <c r="C558" s="3"/>
      <c r="D558" s="3"/>
      <c r="E558" s="3"/>
      <c r="F558" s="3"/>
    </row>
    <row r="559" spans="3:6" x14ac:dyDescent="0.25">
      <c r="C559" s="3"/>
      <c r="D559" s="3"/>
      <c r="E559" s="3"/>
      <c r="F559" s="3"/>
    </row>
    <row r="560" spans="3:6" x14ac:dyDescent="0.25">
      <c r="C560" s="3"/>
      <c r="D560" s="3"/>
      <c r="E560" s="3"/>
      <c r="F560" s="3"/>
    </row>
    <row r="561" spans="3:6" x14ac:dyDescent="0.25">
      <c r="C561" s="3"/>
      <c r="D561" s="3"/>
      <c r="E561" s="3"/>
      <c r="F561" s="3"/>
    </row>
    <row r="562" spans="3:6" x14ac:dyDescent="0.25">
      <c r="C562" s="3"/>
      <c r="D562" s="3"/>
      <c r="E562" s="3"/>
      <c r="F562" s="3"/>
    </row>
    <row r="563" spans="3:6" x14ac:dyDescent="0.25">
      <c r="C563" s="3"/>
      <c r="D563" s="3"/>
      <c r="E563" s="3"/>
      <c r="F563" s="3"/>
    </row>
    <row r="564" spans="3:6" x14ac:dyDescent="0.25">
      <c r="C564" s="3"/>
      <c r="D564" s="3"/>
      <c r="E564" s="3"/>
      <c r="F564" s="3"/>
    </row>
    <row r="565" spans="3:6" x14ac:dyDescent="0.25">
      <c r="C565" s="3"/>
      <c r="D565" s="3"/>
      <c r="E565" s="3"/>
      <c r="F565" s="3"/>
    </row>
    <row r="566" spans="3:6" x14ac:dyDescent="0.25">
      <c r="C566" s="3"/>
      <c r="D566" s="3"/>
      <c r="E566" s="3"/>
      <c r="F566" s="3"/>
    </row>
    <row r="567" spans="3:6" x14ac:dyDescent="0.25">
      <c r="C567" s="3"/>
      <c r="D567" s="3"/>
      <c r="E567" s="3"/>
      <c r="F567" s="3"/>
    </row>
    <row r="568" spans="3:6" x14ac:dyDescent="0.25">
      <c r="C568" s="3"/>
      <c r="D568" s="3"/>
      <c r="E568" s="3"/>
      <c r="F568" s="3"/>
    </row>
    <row r="569" spans="3:6" x14ac:dyDescent="0.25">
      <c r="C569" s="3"/>
      <c r="D569" s="3"/>
      <c r="E569" s="3"/>
      <c r="F569" s="3"/>
    </row>
    <row r="570" spans="3:6" x14ac:dyDescent="0.25">
      <c r="C570" s="3"/>
      <c r="D570" s="3"/>
      <c r="E570" s="3"/>
      <c r="F570" s="3"/>
    </row>
    <row r="571" spans="3:6" x14ac:dyDescent="0.25">
      <c r="C571" s="3"/>
      <c r="D571" s="3"/>
      <c r="E571" s="3"/>
      <c r="F571" s="3"/>
    </row>
    <row r="572" spans="3:6" x14ac:dyDescent="0.25">
      <c r="C572" s="3"/>
      <c r="D572" s="3"/>
      <c r="E572" s="3"/>
      <c r="F572" s="3"/>
    </row>
    <row r="573" spans="3:6" x14ac:dyDescent="0.25">
      <c r="C573" s="3"/>
      <c r="D573" s="3"/>
      <c r="E573" s="3"/>
      <c r="F573" s="3"/>
    </row>
    <row r="574" spans="3:6" x14ac:dyDescent="0.25">
      <c r="C574" s="3"/>
      <c r="D574" s="3"/>
      <c r="E574" s="3"/>
      <c r="F574" s="3"/>
    </row>
    <row r="575" spans="3:6" x14ac:dyDescent="0.25">
      <c r="C575" s="3"/>
      <c r="D575" s="3"/>
      <c r="E575" s="3"/>
      <c r="F575" s="3"/>
    </row>
    <row r="576" spans="3:6" x14ac:dyDescent="0.25">
      <c r="C576" s="3"/>
      <c r="D576" s="3"/>
      <c r="E576" s="3"/>
      <c r="F576" s="3"/>
    </row>
    <row r="577" spans="3:6" x14ac:dyDescent="0.25">
      <c r="C577" s="3"/>
      <c r="D577" s="3"/>
      <c r="E577" s="3"/>
      <c r="F577" s="3"/>
    </row>
    <row r="578" spans="3:6" x14ac:dyDescent="0.25">
      <c r="C578" s="3"/>
      <c r="D578" s="3"/>
      <c r="E578" s="3"/>
      <c r="F578" s="3"/>
    </row>
    <row r="579" spans="3:6" x14ac:dyDescent="0.25">
      <c r="C579" s="3"/>
      <c r="D579" s="3"/>
      <c r="E579" s="3"/>
      <c r="F579" s="3"/>
    </row>
    <row r="580" spans="3:6" x14ac:dyDescent="0.25">
      <c r="C580" s="3"/>
      <c r="D580" s="3"/>
      <c r="E580" s="3"/>
      <c r="F580" s="3"/>
    </row>
    <row r="581" spans="3:6" x14ac:dyDescent="0.25">
      <c r="C581" s="3"/>
      <c r="D581" s="3"/>
      <c r="E581" s="3"/>
      <c r="F581" s="3"/>
    </row>
    <row r="582" spans="3:6" x14ac:dyDescent="0.25">
      <c r="C582" s="3"/>
      <c r="D582" s="3"/>
      <c r="E582" s="3"/>
      <c r="F582" s="3"/>
    </row>
    <row r="583" spans="3:6" x14ac:dyDescent="0.25">
      <c r="C583" s="3"/>
      <c r="D583" s="3"/>
      <c r="E583" s="3"/>
      <c r="F583" s="3"/>
    </row>
    <row r="584" spans="3:6" x14ac:dyDescent="0.25">
      <c r="C584" s="3"/>
      <c r="D584" s="3"/>
      <c r="E584" s="3"/>
      <c r="F584" s="3"/>
    </row>
    <row r="585" spans="3:6" x14ac:dyDescent="0.25">
      <c r="C585" s="3"/>
      <c r="D585" s="3"/>
      <c r="E585" s="3"/>
      <c r="F585" s="3"/>
    </row>
    <row r="586" spans="3:6" x14ac:dyDescent="0.25">
      <c r="C586" s="3"/>
      <c r="D586" s="3"/>
      <c r="E586" s="3"/>
      <c r="F586" s="3"/>
    </row>
    <row r="587" spans="3:6" x14ac:dyDescent="0.25">
      <c r="C587" s="3"/>
      <c r="D587" s="3"/>
      <c r="E587" s="3"/>
      <c r="F587" s="3"/>
    </row>
    <row r="588" spans="3:6" x14ac:dyDescent="0.25">
      <c r="C588" s="3"/>
      <c r="D588" s="3"/>
      <c r="E588" s="3"/>
      <c r="F588" s="3"/>
    </row>
    <row r="589" spans="3:6" x14ac:dyDescent="0.25">
      <c r="C589" s="3"/>
      <c r="D589" s="3"/>
      <c r="E589" s="3"/>
      <c r="F589" s="3"/>
    </row>
    <row r="590" spans="3:6" x14ac:dyDescent="0.25">
      <c r="C590" s="3"/>
      <c r="D590" s="3"/>
      <c r="E590" s="3"/>
      <c r="F590" s="3"/>
    </row>
    <row r="591" spans="3:6" x14ac:dyDescent="0.25">
      <c r="C591" s="3"/>
      <c r="D591" s="3"/>
      <c r="E591" s="3"/>
      <c r="F591" s="3"/>
    </row>
    <row r="592" spans="3:6" x14ac:dyDescent="0.25">
      <c r="C592" s="3"/>
      <c r="D592" s="3"/>
      <c r="E592" s="3"/>
      <c r="F592" s="3"/>
    </row>
    <row r="593" spans="3:6" x14ac:dyDescent="0.25">
      <c r="C593" s="3"/>
      <c r="D593" s="3"/>
      <c r="E593" s="3"/>
      <c r="F593" s="3"/>
    </row>
    <row r="594" spans="3:6" x14ac:dyDescent="0.25">
      <c r="C594" s="3"/>
      <c r="D594" s="3"/>
      <c r="E594" s="3"/>
      <c r="F594" s="3"/>
    </row>
    <row r="595" spans="3:6" x14ac:dyDescent="0.25">
      <c r="C595" s="3"/>
      <c r="D595" s="3"/>
      <c r="E595" s="3"/>
      <c r="F595" s="3"/>
    </row>
    <row r="596" spans="3:6" x14ac:dyDescent="0.25">
      <c r="C596" s="3"/>
      <c r="D596" s="3"/>
      <c r="E596" s="3"/>
      <c r="F596" s="3"/>
    </row>
    <row r="597" spans="3:6" x14ac:dyDescent="0.25">
      <c r="C597" s="3"/>
      <c r="D597" s="3"/>
      <c r="E597" s="3"/>
      <c r="F597" s="3"/>
    </row>
    <row r="598" spans="3:6" x14ac:dyDescent="0.25">
      <c r="C598" s="3"/>
      <c r="D598" s="3"/>
      <c r="E598" s="3"/>
      <c r="F598" s="3"/>
    </row>
    <row r="599" spans="3:6" x14ac:dyDescent="0.25">
      <c r="C599" s="3"/>
      <c r="D599" s="3"/>
      <c r="E599" s="3"/>
      <c r="F599" s="3"/>
    </row>
    <row r="600" spans="3:6" x14ac:dyDescent="0.25">
      <c r="C600" s="3"/>
      <c r="D600" s="3"/>
      <c r="E600" s="3"/>
      <c r="F600" s="3"/>
    </row>
    <row r="601" spans="3:6" x14ac:dyDescent="0.25">
      <c r="C601" s="3"/>
      <c r="D601" s="3"/>
      <c r="E601" s="3"/>
      <c r="F601" s="3"/>
    </row>
    <row r="602" spans="3:6" x14ac:dyDescent="0.25">
      <c r="C602" s="3"/>
      <c r="D602" s="3"/>
      <c r="E602" s="3"/>
      <c r="F602" s="3"/>
    </row>
    <row r="603" spans="3:6" x14ac:dyDescent="0.25">
      <c r="C603" s="3"/>
      <c r="D603" s="3"/>
      <c r="E603" s="3"/>
      <c r="F603" s="3"/>
    </row>
    <row r="604" spans="3:6" x14ac:dyDescent="0.25">
      <c r="C604" s="3"/>
      <c r="D604" s="3"/>
      <c r="E604" s="3"/>
      <c r="F604" s="3"/>
    </row>
    <row r="605" spans="3:6" x14ac:dyDescent="0.25">
      <c r="C605" s="3"/>
      <c r="D605" s="3"/>
      <c r="E605" s="3"/>
      <c r="F605" s="3"/>
    </row>
    <row r="606" spans="3:6" x14ac:dyDescent="0.25">
      <c r="C606" s="3"/>
      <c r="D606" s="3"/>
      <c r="E606" s="3"/>
      <c r="F606" s="3"/>
    </row>
    <row r="607" spans="3:6" x14ac:dyDescent="0.25">
      <c r="C607" s="3"/>
      <c r="D607" s="3"/>
      <c r="E607" s="3"/>
      <c r="F607" s="3"/>
    </row>
    <row r="608" spans="3:6" x14ac:dyDescent="0.25">
      <c r="C608" s="3"/>
      <c r="D608" s="3"/>
      <c r="E608" s="3"/>
      <c r="F608" s="3"/>
    </row>
    <row r="609" spans="3:6" x14ac:dyDescent="0.25">
      <c r="C609" s="3"/>
      <c r="D609" s="3"/>
      <c r="E609" s="3"/>
      <c r="F609" s="3"/>
    </row>
    <row r="610" spans="3:6" x14ac:dyDescent="0.25">
      <c r="C610" s="3"/>
      <c r="D610" s="3"/>
      <c r="E610" s="3"/>
      <c r="F610" s="3"/>
    </row>
    <row r="611" spans="3:6" x14ac:dyDescent="0.25">
      <c r="C611" s="3"/>
      <c r="D611" s="3"/>
      <c r="E611" s="3"/>
      <c r="F611" s="3"/>
    </row>
    <row r="612" spans="3:6" x14ac:dyDescent="0.25">
      <c r="C612" s="3"/>
      <c r="D612" s="3"/>
      <c r="E612" s="3"/>
      <c r="F612" s="3"/>
    </row>
    <row r="613" spans="3:6" x14ac:dyDescent="0.25">
      <c r="C613" s="3"/>
      <c r="D613" s="3"/>
      <c r="E613" s="3"/>
      <c r="F613" s="3"/>
    </row>
    <row r="614" spans="3:6" x14ac:dyDescent="0.25">
      <c r="C614" s="3"/>
      <c r="D614" s="3"/>
      <c r="E614" s="3"/>
      <c r="F614" s="3"/>
    </row>
    <row r="615" spans="3:6" x14ac:dyDescent="0.25">
      <c r="C615" s="3"/>
      <c r="D615" s="3"/>
      <c r="E615" s="3"/>
      <c r="F615" s="3"/>
    </row>
    <row r="616" spans="3:6" x14ac:dyDescent="0.25">
      <c r="C616" s="3"/>
      <c r="D616" s="3"/>
      <c r="E616" s="3"/>
      <c r="F616" s="3"/>
    </row>
    <row r="617" spans="3:6" x14ac:dyDescent="0.25">
      <c r="C617" s="3"/>
      <c r="D617" s="3"/>
      <c r="E617" s="3"/>
      <c r="F617" s="3"/>
    </row>
    <row r="618" spans="3:6" x14ac:dyDescent="0.25">
      <c r="C618" s="3"/>
      <c r="D618" s="3"/>
      <c r="E618" s="3"/>
      <c r="F618" s="3"/>
    </row>
    <row r="619" spans="3:6" x14ac:dyDescent="0.25">
      <c r="C619" s="3"/>
      <c r="D619" s="3"/>
      <c r="E619" s="3"/>
      <c r="F619" s="3"/>
    </row>
    <row r="620" spans="3:6" x14ac:dyDescent="0.25">
      <c r="C620" s="3"/>
      <c r="D620" s="3"/>
      <c r="E620" s="3"/>
      <c r="F620" s="3"/>
    </row>
    <row r="621" spans="3:6" x14ac:dyDescent="0.25">
      <c r="C621" s="3"/>
      <c r="D621" s="3"/>
      <c r="E621" s="3"/>
      <c r="F621" s="3"/>
    </row>
    <row r="622" spans="3:6" x14ac:dyDescent="0.25">
      <c r="C622" s="3"/>
      <c r="D622" s="3"/>
      <c r="E622" s="3"/>
      <c r="F622" s="3"/>
    </row>
    <row r="623" spans="3:6" x14ac:dyDescent="0.25">
      <c r="C623" s="3"/>
      <c r="D623" s="3"/>
      <c r="E623" s="3"/>
      <c r="F623" s="3"/>
    </row>
    <row r="624" spans="3:6" x14ac:dyDescent="0.25">
      <c r="C624" s="3"/>
      <c r="D624" s="3"/>
      <c r="E624" s="3"/>
      <c r="F624" s="3"/>
    </row>
    <row r="625" spans="3:6" x14ac:dyDescent="0.25">
      <c r="C625" s="3"/>
      <c r="D625" s="3"/>
      <c r="E625" s="3"/>
      <c r="F625" s="3"/>
    </row>
    <row r="626" spans="3:6" x14ac:dyDescent="0.25">
      <c r="C626" s="3"/>
      <c r="D626" s="3"/>
      <c r="E626" s="3"/>
      <c r="F626" s="3"/>
    </row>
    <row r="627" spans="3:6" x14ac:dyDescent="0.25">
      <c r="C627" s="3"/>
      <c r="D627" s="3"/>
      <c r="E627" s="3"/>
      <c r="F627" s="3"/>
    </row>
    <row r="628" spans="3:6" x14ac:dyDescent="0.25">
      <c r="C628" s="3"/>
      <c r="D628" s="3"/>
      <c r="E628" s="3"/>
      <c r="F628" s="3"/>
    </row>
    <row r="629" spans="3:6" x14ac:dyDescent="0.25">
      <c r="C629" s="3"/>
      <c r="D629" s="3"/>
      <c r="E629" s="3"/>
      <c r="F629" s="3"/>
    </row>
    <row r="630" spans="3:6" x14ac:dyDescent="0.25">
      <c r="C630" s="3"/>
      <c r="D630" s="3"/>
      <c r="E630" s="3"/>
      <c r="F630" s="3"/>
    </row>
    <row r="631" spans="3:6" x14ac:dyDescent="0.25">
      <c r="C631" s="3"/>
      <c r="D631" s="3"/>
      <c r="E631" s="3"/>
      <c r="F631" s="3"/>
    </row>
    <row r="632" spans="3:6" x14ac:dyDescent="0.25">
      <c r="C632" s="3"/>
      <c r="D632" s="3"/>
      <c r="E632" s="3"/>
      <c r="F632" s="3"/>
    </row>
    <row r="633" spans="3:6" x14ac:dyDescent="0.25">
      <c r="C633" s="3"/>
      <c r="D633" s="3"/>
      <c r="E633" s="3"/>
      <c r="F633" s="3"/>
    </row>
    <row r="634" spans="3:6" x14ac:dyDescent="0.25">
      <c r="C634" s="3"/>
      <c r="D634" s="3"/>
      <c r="E634" s="3"/>
      <c r="F634" s="3"/>
    </row>
    <row r="635" spans="3:6" x14ac:dyDescent="0.25">
      <c r="C635" s="3"/>
      <c r="D635" s="3"/>
      <c r="E635" s="3"/>
      <c r="F635" s="3"/>
    </row>
    <row r="636" spans="3:6" x14ac:dyDescent="0.25">
      <c r="C636" s="3"/>
      <c r="D636" s="3"/>
      <c r="E636" s="3"/>
      <c r="F636" s="3"/>
    </row>
    <row r="637" spans="3:6" x14ac:dyDescent="0.25">
      <c r="C637" s="3"/>
      <c r="D637" s="3"/>
      <c r="E637" s="3"/>
      <c r="F637" s="3"/>
    </row>
    <row r="638" spans="3:6" x14ac:dyDescent="0.25">
      <c r="C638" s="3"/>
      <c r="D638" s="3"/>
      <c r="E638" s="3"/>
      <c r="F638" s="3"/>
    </row>
    <row r="639" spans="3:6" x14ac:dyDescent="0.25">
      <c r="C639" s="3"/>
      <c r="D639" s="3"/>
      <c r="E639" s="3"/>
      <c r="F639" s="3"/>
    </row>
    <row r="640" spans="3:6" x14ac:dyDescent="0.25">
      <c r="C640" s="3"/>
      <c r="D640" s="3"/>
      <c r="E640" s="3"/>
      <c r="F640" s="3"/>
    </row>
    <row r="641" spans="3:6" x14ac:dyDescent="0.25">
      <c r="C641" s="3"/>
      <c r="D641" s="3"/>
      <c r="E641" s="3"/>
      <c r="F641" s="3"/>
    </row>
    <row r="642" spans="3:6" x14ac:dyDescent="0.25">
      <c r="C642" s="3"/>
      <c r="D642" s="3"/>
      <c r="E642" s="3"/>
      <c r="F642" s="3"/>
    </row>
    <row r="643" spans="3:6" x14ac:dyDescent="0.25">
      <c r="C643" s="3"/>
      <c r="D643" s="3"/>
      <c r="E643" s="3"/>
      <c r="F643" s="3"/>
    </row>
    <row r="644" spans="3:6" x14ac:dyDescent="0.25">
      <c r="C644" s="3"/>
      <c r="D644" s="3"/>
      <c r="E644" s="3"/>
      <c r="F644" s="3"/>
    </row>
    <row r="645" spans="3:6" x14ac:dyDescent="0.25">
      <c r="C645" s="3"/>
      <c r="D645" s="3"/>
      <c r="E645" s="3"/>
      <c r="F645" s="3"/>
    </row>
    <row r="646" spans="3:6" x14ac:dyDescent="0.25">
      <c r="C646" s="3"/>
      <c r="D646" s="3"/>
      <c r="E646" s="3"/>
      <c r="F646" s="3"/>
    </row>
    <row r="647" spans="3:6" x14ac:dyDescent="0.25">
      <c r="C647" s="3"/>
      <c r="D647" s="3"/>
      <c r="E647" s="3"/>
      <c r="F647" s="3"/>
    </row>
    <row r="648" spans="3:6" x14ac:dyDescent="0.25">
      <c r="C648" s="3"/>
      <c r="D648" s="3"/>
      <c r="E648" s="3"/>
      <c r="F648" s="3"/>
    </row>
    <row r="649" spans="3:6" x14ac:dyDescent="0.25">
      <c r="C649" s="3"/>
      <c r="D649" s="3"/>
      <c r="E649" s="3"/>
      <c r="F649" s="3"/>
    </row>
    <row r="650" spans="3:6" x14ac:dyDescent="0.25">
      <c r="C650" s="3"/>
      <c r="D650" s="3"/>
      <c r="E650" s="3"/>
      <c r="F650" s="3"/>
    </row>
    <row r="651" spans="3:6" x14ac:dyDescent="0.25">
      <c r="C651" s="3"/>
      <c r="D651" s="3"/>
      <c r="E651" s="3"/>
      <c r="F651" s="3"/>
    </row>
    <row r="652" spans="3:6" x14ac:dyDescent="0.25">
      <c r="C652" s="3"/>
      <c r="D652" s="3"/>
      <c r="E652" s="3"/>
      <c r="F652" s="3"/>
    </row>
    <row r="653" spans="3:6" x14ac:dyDescent="0.25">
      <c r="C653" s="3"/>
      <c r="D653" s="3"/>
      <c r="E653" s="3"/>
      <c r="F653" s="3"/>
    </row>
    <row r="654" spans="3:6" x14ac:dyDescent="0.25">
      <c r="C654" s="3"/>
      <c r="D654" s="3"/>
      <c r="E654" s="3"/>
      <c r="F654" s="3"/>
    </row>
    <row r="655" spans="3:6" x14ac:dyDescent="0.25">
      <c r="C655" s="3"/>
      <c r="D655" s="3"/>
      <c r="E655" s="3"/>
      <c r="F655" s="3"/>
    </row>
    <row r="656" spans="3:6" x14ac:dyDescent="0.25">
      <c r="C656" s="3"/>
      <c r="D656" s="3"/>
      <c r="E656" s="3"/>
      <c r="F656" s="3"/>
    </row>
    <row r="657" spans="3:6" x14ac:dyDescent="0.25">
      <c r="C657" s="3"/>
      <c r="D657" s="3"/>
      <c r="E657" s="3"/>
      <c r="F657" s="3"/>
    </row>
    <row r="658" spans="3:6" x14ac:dyDescent="0.25">
      <c r="C658" s="3"/>
      <c r="D658" s="3"/>
      <c r="E658" s="3"/>
      <c r="F658" s="3"/>
    </row>
    <row r="659" spans="3:6" x14ac:dyDescent="0.25">
      <c r="C659" s="3"/>
      <c r="D659" s="3"/>
      <c r="E659" s="3"/>
      <c r="F659" s="3"/>
    </row>
    <row r="660" spans="3:6" x14ac:dyDescent="0.25">
      <c r="C660" s="3"/>
      <c r="D660" s="3"/>
      <c r="E660" s="3"/>
      <c r="F660" s="3"/>
    </row>
    <row r="661" spans="3:6" x14ac:dyDescent="0.25">
      <c r="C661" s="3"/>
      <c r="D661" s="3"/>
      <c r="E661" s="3"/>
      <c r="F661" s="3"/>
    </row>
    <row r="662" spans="3:6" x14ac:dyDescent="0.25">
      <c r="C662" s="3"/>
      <c r="D662" s="3"/>
      <c r="E662" s="3"/>
      <c r="F662" s="3"/>
    </row>
    <row r="663" spans="3:6" x14ac:dyDescent="0.25">
      <c r="C663" s="3"/>
      <c r="D663" s="3"/>
      <c r="E663" s="3"/>
      <c r="F663" s="3"/>
    </row>
    <row r="664" spans="3:6" x14ac:dyDescent="0.25">
      <c r="C664" s="3"/>
      <c r="D664" s="3"/>
      <c r="E664" s="3"/>
      <c r="F664" s="3"/>
    </row>
    <row r="665" spans="3:6" x14ac:dyDescent="0.25">
      <c r="C665" s="3"/>
      <c r="D665" s="3"/>
      <c r="E665" s="3"/>
      <c r="F665" s="3"/>
    </row>
    <row r="666" spans="3:6" x14ac:dyDescent="0.25">
      <c r="C666" s="3"/>
      <c r="D666" s="3"/>
      <c r="E666" s="3"/>
      <c r="F666" s="3"/>
    </row>
    <row r="667" spans="3:6" x14ac:dyDescent="0.25">
      <c r="C667" s="3"/>
      <c r="D667" s="3"/>
      <c r="E667" s="3"/>
      <c r="F667" s="3"/>
    </row>
    <row r="668" spans="3:6" x14ac:dyDescent="0.25">
      <c r="C668" s="3"/>
      <c r="D668" s="3"/>
      <c r="E668" s="3"/>
      <c r="F668" s="3"/>
    </row>
    <row r="669" spans="3:6" x14ac:dyDescent="0.25">
      <c r="C669" s="3"/>
      <c r="D669" s="3"/>
      <c r="E669" s="3"/>
      <c r="F669" s="3"/>
    </row>
    <row r="670" spans="3:6" x14ac:dyDescent="0.25">
      <c r="C670" s="3"/>
      <c r="D670" s="3"/>
      <c r="E670" s="3"/>
      <c r="F670" s="3"/>
    </row>
    <row r="671" spans="3:6" x14ac:dyDescent="0.25">
      <c r="C671" s="3"/>
      <c r="D671" s="3"/>
      <c r="E671" s="3"/>
      <c r="F671" s="3"/>
    </row>
    <row r="672" spans="3:6" x14ac:dyDescent="0.25">
      <c r="C672" s="3"/>
      <c r="D672" s="3"/>
      <c r="E672" s="3"/>
      <c r="F672" s="3"/>
    </row>
    <row r="673" spans="3:6" x14ac:dyDescent="0.25">
      <c r="C673" s="3"/>
      <c r="D673" s="3"/>
      <c r="E673" s="3"/>
      <c r="F673" s="3"/>
    </row>
    <row r="674" spans="3:6" x14ac:dyDescent="0.25">
      <c r="C674" s="3"/>
      <c r="D674" s="3"/>
      <c r="E674" s="3"/>
      <c r="F674" s="3"/>
    </row>
    <row r="675" spans="3:6" x14ac:dyDescent="0.25">
      <c r="C675" s="3"/>
      <c r="D675" s="3"/>
      <c r="E675" s="3"/>
      <c r="F675" s="3"/>
    </row>
    <row r="676" spans="3:6" x14ac:dyDescent="0.25">
      <c r="C676" s="3"/>
      <c r="D676" s="3"/>
      <c r="E676" s="3"/>
      <c r="F676" s="3"/>
    </row>
    <row r="677" spans="3:6" x14ac:dyDescent="0.25">
      <c r="C677" s="3"/>
      <c r="D677" s="3"/>
      <c r="E677" s="3"/>
      <c r="F677" s="3"/>
    </row>
    <row r="678" spans="3:6" x14ac:dyDescent="0.25">
      <c r="C678" s="3"/>
      <c r="D678" s="3"/>
      <c r="E678" s="3"/>
      <c r="F678" s="3"/>
    </row>
    <row r="679" spans="3:6" x14ac:dyDescent="0.25">
      <c r="C679" s="3"/>
      <c r="D679" s="3"/>
      <c r="E679" s="3"/>
      <c r="F679" s="3"/>
    </row>
    <row r="680" spans="3:6" x14ac:dyDescent="0.25">
      <c r="C680" s="3"/>
      <c r="D680" s="3"/>
      <c r="E680" s="3"/>
      <c r="F680" s="3"/>
    </row>
    <row r="681" spans="3:6" x14ac:dyDescent="0.25">
      <c r="C681" s="3"/>
      <c r="D681" s="3"/>
      <c r="E681" s="3"/>
      <c r="F681" s="3"/>
    </row>
    <row r="682" spans="3:6" x14ac:dyDescent="0.25">
      <c r="C682" s="3"/>
      <c r="D682" s="3"/>
      <c r="E682" s="3"/>
      <c r="F682" s="3"/>
    </row>
    <row r="683" spans="3:6" x14ac:dyDescent="0.25">
      <c r="C683" s="3"/>
      <c r="D683" s="3"/>
      <c r="E683" s="3"/>
      <c r="F683" s="3"/>
    </row>
    <row r="684" spans="3:6" x14ac:dyDescent="0.25">
      <c r="C684" s="3"/>
      <c r="D684" s="3"/>
      <c r="E684" s="3"/>
      <c r="F684" s="3"/>
    </row>
    <row r="685" spans="3:6" x14ac:dyDescent="0.25">
      <c r="C685" s="3"/>
      <c r="D685" s="3"/>
      <c r="E685" s="3"/>
      <c r="F685" s="3"/>
    </row>
    <row r="686" spans="3:6" x14ac:dyDescent="0.25">
      <c r="C686" s="3"/>
      <c r="D686" s="3"/>
      <c r="E686" s="3"/>
      <c r="F686" s="3"/>
    </row>
    <row r="687" spans="3:6" x14ac:dyDescent="0.25">
      <c r="C687" s="3"/>
      <c r="D687" s="3"/>
      <c r="E687" s="3"/>
      <c r="F687" s="3"/>
    </row>
    <row r="688" spans="3:6" x14ac:dyDescent="0.25">
      <c r="C688" s="3"/>
      <c r="D688" s="3"/>
      <c r="E688" s="3"/>
      <c r="F688" s="3"/>
    </row>
    <row r="689" spans="3:6" x14ac:dyDescent="0.25">
      <c r="C689" s="3"/>
      <c r="D689" s="3"/>
      <c r="E689" s="3"/>
      <c r="F689" s="3"/>
    </row>
    <row r="690" spans="3:6" x14ac:dyDescent="0.25">
      <c r="C690" s="3"/>
      <c r="D690" s="3"/>
      <c r="E690" s="3"/>
      <c r="F690" s="3"/>
    </row>
    <row r="691" spans="3:6" x14ac:dyDescent="0.25">
      <c r="C691" s="3"/>
      <c r="D691" s="3"/>
      <c r="E691" s="3"/>
      <c r="F691" s="3"/>
    </row>
    <row r="692" spans="3:6" x14ac:dyDescent="0.25">
      <c r="C692" s="3"/>
      <c r="D692" s="3"/>
      <c r="E692" s="3"/>
      <c r="F692" s="3"/>
    </row>
    <row r="693" spans="3:6" x14ac:dyDescent="0.25">
      <c r="C693" s="3"/>
      <c r="D693" s="3"/>
      <c r="E693" s="3"/>
      <c r="F693" s="3"/>
    </row>
    <row r="694" spans="3:6" x14ac:dyDescent="0.25">
      <c r="C694" s="3"/>
      <c r="D694" s="3"/>
      <c r="E694" s="3"/>
      <c r="F694" s="3"/>
    </row>
    <row r="695" spans="3:6" x14ac:dyDescent="0.25">
      <c r="C695" s="3"/>
      <c r="D695" s="3"/>
      <c r="E695" s="3"/>
      <c r="F695" s="3"/>
    </row>
    <row r="696" spans="3:6" x14ac:dyDescent="0.25">
      <c r="C696" s="3"/>
      <c r="D696" s="3"/>
      <c r="E696" s="3"/>
      <c r="F696" s="3"/>
    </row>
    <row r="697" spans="3:6" x14ac:dyDescent="0.25">
      <c r="C697" s="3"/>
      <c r="D697" s="3"/>
      <c r="E697" s="3"/>
      <c r="F697" s="3"/>
    </row>
    <row r="698" spans="3:6" x14ac:dyDescent="0.25">
      <c r="C698" s="3"/>
      <c r="D698" s="3"/>
      <c r="E698" s="3"/>
      <c r="F698" s="3"/>
    </row>
    <row r="699" spans="3:6" x14ac:dyDescent="0.25">
      <c r="C699" s="3"/>
      <c r="D699" s="3"/>
      <c r="E699" s="3"/>
      <c r="F699" s="3"/>
    </row>
    <row r="700" spans="3:6" x14ac:dyDescent="0.25">
      <c r="C700" s="3"/>
      <c r="D700" s="3"/>
      <c r="E700" s="3"/>
      <c r="F700" s="3"/>
    </row>
    <row r="701" spans="3:6" x14ac:dyDescent="0.25">
      <c r="C701" s="3"/>
      <c r="D701" s="3"/>
      <c r="E701" s="3"/>
      <c r="F701" s="3"/>
    </row>
    <row r="702" spans="3:6" x14ac:dyDescent="0.25">
      <c r="C702" s="3"/>
      <c r="D702" s="3"/>
      <c r="E702" s="3"/>
      <c r="F702" s="3"/>
    </row>
    <row r="703" spans="3:6" x14ac:dyDescent="0.25">
      <c r="C703" s="3"/>
      <c r="D703" s="3"/>
      <c r="E703" s="3"/>
      <c r="F703" s="3"/>
    </row>
    <row r="704" spans="3:6" x14ac:dyDescent="0.25">
      <c r="C704" s="3"/>
      <c r="D704" s="3"/>
      <c r="E704" s="3"/>
      <c r="F704" s="3"/>
    </row>
    <row r="705" spans="3:6" x14ac:dyDescent="0.25">
      <c r="C705" s="3"/>
      <c r="D705" s="3"/>
      <c r="E705" s="3"/>
      <c r="F705" s="3"/>
    </row>
    <row r="706" spans="3:6" x14ac:dyDescent="0.25">
      <c r="C706" s="3"/>
      <c r="D706" s="3"/>
      <c r="E706" s="3"/>
      <c r="F706" s="3"/>
    </row>
    <row r="707" spans="3:6" x14ac:dyDescent="0.25">
      <c r="C707" s="3"/>
      <c r="D707" s="3"/>
      <c r="E707" s="3"/>
      <c r="F707" s="3"/>
    </row>
    <row r="708" spans="3:6" x14ac:dyDescent="0.25">
      <c r="C708" s="3"/>
      <c r="D708" s="3"/>
      <c r="E708" s="3"/>
      <c r="F708" s="3"/>
    </row>
    <row r="709" spans="3:6" x14ac:dyDescent="0.25">
      <c r="C709" s="3"/>
      <c r="D709" s="3"/>
      <c r="E709" s="3"/>
      <c r="F709" s="3"/>
    </row>
    <row r="710" spans="3:6" x14ac:dyDescent="0.25">
      <c r="C710" s="3"/>
      <c r="D710" s="3"/>
      <c r="E710" s="3"/>
      <c r="F710" s="3"/>
    </row>
    <row r="711" spans="3:6" x14ac:dyDescent="0.25">
      <c r="C711" s="3"/>
      <c r="D711" s="3"/>
      <c r="E711" s="3"/>
      <c r="F711" s="3"/>
    </row>
    <row r="712" spans="3:6" x14ac:dyDescent="0.25">
      <c r="C712" s="3"/>
      <c r="D712" s="3"/>
      <c r="E712" s="3"/>
      <c r="F712" s="3"/>
    </row>
    <row r="713" spans="3:6" x14ac:dyDescent="0.25">
      <c r="C713" s="3"/>
      <c r="D713" s="3"/>
      <c r="E713" s="3"/>
      <c r="F713" s="3"/>
    </row>
    <row r="714" spans="3:6" x14ac:dyDescent="0.25">
      <c r="C714" s="3"/>
      <c r="D714" s="3"/>
      <c r="E714" s="3"/>
      <c r="F714" s="3"/>
    </row>
    <row r="715" spans="3:6" x14ac:dyDescent="0.25">
      <c r="C715" s="3"/>
      <c r="D715" s="3"/>
      <c r="E715" s="3"/>
      <c r="F715" s="3"/>
    </row>
    <row r="716" spans="3:6" x14ac:dyDescent="0.25">
      <c r="C716" s="3"/>
      <c r="D716" s="3"/>
      <c r="E716" s="3"/>
      <c r="F716" s="3"/>
    </row>
    <row r="717" spans="3:6" x14ac:dyDescent="0.25">
      <c r="C717" s="3"/>
      <c r="D717" s="3"/>
      <c r="E717" s="3"/>
      <c r="F717" s="3"/>
    </row>
    <row r="718" spans="3:6" x14ac:dyDescent="0.25">
      <c r="C718" s="3"/>
      <c r="D718" s="3"/>
      <c r="E718" s="3"/>
      <c r="F718" s="3"/>
    </row>
    <row r="719" spans="3:6" x14ac:dyDescent="0.25">
      <c r="C719" s="3"/>
      <c r="D719" s="3"/>
      <c r="E719" s="3"/>
      <c r="F719" s="3"/>
    </row>
    <row r="720" spans="3:6" x14ac:dyDescent="0.25">
      <c r="C720" s="3"/>
      <c r="D720" s="3"/>
      <c r="E720" s="3"/>
      <c r="F720" s="3"/>
    </row>
    <row r="721" spans="3:6" x14ac:dyDescent="0.25">
      <c r="C721" s="3"/>
      <c r="D721" s="3"/>
      <c r="E721" s="3"/>
      <c r="F721" s="3"/>
    </row>
    <row r="722" spans="3:6" x14ac:dyDescent="0.25">
      <c r="C722" s="3"/>
      <c r="D722" s="3"/>
      <c r="E722" s="3"/>
      <c r="F722" s="3"/>
    </row>
    <row r="723" spans="3:6" x14ac:dyDescent="0.25">
      <c r="C723" s="3"/>
      <c r="D723" s="3"/>
      <c r="E723" s="3"/>
      <c r="F723" s="3"/>
    </row>
    <row r="724" spans="3:6" x14ac:dyDescent="0.25">
      <c r="C724" s="3"/>
      <c r="D724" s="3"/>
      <c r="E724" s="3"/>
      <c r="F724" s="3"/>
    </row>
    <row r="725" spans="3:6" x14ac:dyDescent="0.25">
      <c r="C725" s="3"/>
      <c r="D725" s="3"/>
      <c r="E725" s="3"/>
      <c r="F725" s="3"/>
    </row>
    <row r="726" spans="3:6" x14ac:dyDescent="0.25">
      <c r="C726" s="3"/>
      <c r="D726" s="3"/>
      <c r="E726" s="3"/>
      <c r="F726" s="3"/>
    </row>
    <row r="727" spans="3:6" x14ac:dyDescent="0.25">
      <c r="C727" s="3"/>
      <c r="D727" s="3"/>
      <c r="E727" s="3"/>
      <c r="F727" s="3"/>
    </row>
    <row r="728" spans="3:6" x14ac:dyDescent="0.25">
      <c r="C728" s="3"/>
      <c r="D728" s="3"/>
      <c r="E728" s="3"/>
      <c r="F728" s="3"/>
    </row>
    <row r="729" spans="3:6" x14ac:dyDescent="0.25">
      <c r="C729" s="3"/>
      <c r="D729" s="3"/>
      <c r="E729" s="3"/>
      <c r="F729" s="3"/>
    </row>
    <row r="730" spans="3:6" x14ac:dyDescent="0.25">
      <c r="C730" s="3"/>
      <c r="D730" s="3"/>
      <c r="E730" s="3"/>
      <c r="F730" s="3"/>
    </row>
    <row r="731" spans="3:6" x14ac:dyDescent="0.25">
      <c r="C731" s="3"/>
      <c r="D731" s="3"/>
      <c r="E731" s="3"/>
      <c r="F731" s="3"/>
    </row>
    <row r="732" spans="3:6" x14ac:dyDescent="0.25">
      <c r="C732" s="3"/>
      <c r="D732" s="3"/>
      <c r="E732" s="3"/>
      <c r="F732" s="3"/>
    </row>
    <row r="733" spans="3:6" x14ac:dyDescent="0.25">
      <c r="C733" s="3"/>
      <c r="D733" s="3"/>
      <c r="E733" s="3"/>
      <c r="F733" s="3"/>
    </row>
    <row r="734" spans="3:6" x14ac:dyDescent="0.25">
      <c r="C734" s="3"/>
      <c r="D734" s="3"/>
      <c r="E734" s="3"/>
      <c r="F734" s="3"/>
    </row>
    <row r="735" spans="3:6" x14ac:dyDescent="0.25">
      <c r="C735" s="3"/>
      <c r="D735" s="3"/>
      <c r="E735" s="3"/>
      <c r="F735" s="3"/>
    </row>
    <row r="736" spans="3:6" x14ac:dyDescent="0.25">
      <c r="C736" s="3"/>
    </row>
    <row r="737" spans="3:3" x14ac:dyDescent="0.25">
      <c r="C737" s="3"/>
    </row>
    <row r="738" spans="3:3" x14ac:dyDescent="0.25">
      <c r="C738" s="3"/>
    </row>
    <row r="739" spans="3:3" x14ac:dyDescent="0.25">
      <c r="C739" s="3"/>
    </row>
    <row r="740" spans="3:3" x14ac:dyDescent="0.25">
      <c r="C740" s="3"/>
    </row>
    <row r="741" spans="3:3" x14ac:dyDescent="0.25">
      <c r="C741" s="3"/>
    </row>
    <row r="742" spans="3:3" x14ac:dyDescent="0.25">
      <c r="C742" s="3"/>
    </row>
    <row r="743" spans="3:3" x14ac:dyDescent="0.25">
      <c r="C743" s="3"/>
    </row>
    <row r="744" spans="3:3" x14ac:dyDescent="0.25">
      <c r="C744" s="3"/>
    </row>
    <row r="745" spans="3:3" x14ac:dyDescent="0.25">
      <c r="C745" s="3"/>
    </row>
    <row r="746" spans="3:3" x14ac:dyDescent="0.25">
      <c r="C746" s="3"/>
    </row>
    <row r="747" spans="3:3" x14ac:dyDescent="0.25">
      <c r="C747" s="3"/>
    </row>
    <row r="748" spans="3:3" x14ac:dyDescent="0.25">
      <c r="C748" s="3"/>
    </row>
    <row r="749" spans="3:3" x14ac:dyDescent="0.25">
      <c r="C749" s="3"/>
    </row>
    <row r="750" spans="3:3" x14ac:dyDescent="0.25">
      <c r="C750" s="3"/>
    </row>
    <row r="751" spans="3:3" x14ac:dyDescent="0.25">
      <c r="C751" s="3"/>
    </row>
    <row r="752" spans="3:3" x14ac:dyDescent="0.25">
      <c r="C752" s="3"/>
    </row>
    <row r="753" spans="3:3" x14ac:dyDescent="0.25">
      <c r="C753" s="3"/>
    </row>
    <row r="754" spans="3:3" x14ac:dyDescent="0.25">
      <c r="C754" s="3"/>
    </row>
    <row r="755" spans="3:3" x14ac:dyDescent="0.25">
      <c r="C755" s="3"/>
    </row>
    <row r="756" spans="3:3" x14ac:dyDescent="0.25">
      <c r="C756" s="3"/>
    </row>
    <row r="757" spans="3:3" x14ac:dyDescent="0.25">
      <c r="C757" s="3"/>
    </row>
    <row r="758" spans="3:3" x14ac:dyDescent="0.25">
      <c r="C758" s="3"/>
    </row>
    <row r="759" spans="3:3" x14ac:dyDescent="0.25">
      <c r="C759" s="3"/>
    </row>
    <row r="760" spans="3:3" x14ac:dyDescent="0.25">
      <c r="C760" s="3"/>
    </row>
    <row r="761" spans="3:3" x14ac:dyDescent="0.25">
      <c r="C761" s="3"/>
    </row>
    <row r="762" spans="3:3" x14ac:dyDescent="0.25">
      <c r="C762" s="3"/>
    </row>
    <row r="763" spans="3:3" x14ac:dyDescent="0.25">
      <c r="C763" s="3"/>
    </row>
    <row r="764" spans="3:3" x14ac:dyDescent="0.25">
      <c r="C764" s="3"/>
    </row>
    <row r="765" spans="3:3" x14ac:dyDescent="0.25">
      <c r="C765" s="3"/>
    </row>
    <row r="766" spans="3:3" x14ac:dyDescent="0.25">
      <c r="C766" s="3"/>
    </row>
    <row r="767" spans="3:3" x14ac:dyDescent="0.25">
      <c r="C767" s="3"/>
    </row>
    <row r="768" spans="3:3" x14ac:dyDescent="0.25">
      <c r="C768" s="3"/>
    </row>
    <row r="769" spans="3:3" x14ac:dyDescent="0.25">
      <c r="C769" s="3"/>
    </row>
    <row r="770" spans="3:3" x14ac:dyDescent="0.25">
      <c r="C770" s="3"/>
    </row>
    <row r="771" spans="3:3" x14ac:dyDescent="0.25">
      <c r="C771" s="3"/>
    </row>
    <row r="772" spans="3:3" x14ac:dyDescent="0.25">
      <c r="C772" s="3"/>
    </row>
    <row r="773" spans="3:3" x14ac:dyDescent="0.25">
      <c r="C773" s="3"/>
    </row>
    <row r="774" spans="3:3" x14ac:dyDescent="0.25">
      <c r="C774" s="3"/>
    </row>
    <row r="775" spans="3:3" x14ac:dyDescent="0.25">
      <c r="C775" s="3"/>
    </row>
    <row r="776" spans="3:3" x14ac:dyDescent="0.25">
      <c r="C776" s="3"/>
    </row>
    <row r="777" spans="3:3" x14ac:dyDescent="0.25">
      <c r="C777" s="3"/>
    </row>
    <row r="778" spans="3:3" x14ac:dyDescent="0.25">
      <c r="C778" s="3"/>
    </row>
    <row r="779" spans="3:3" x14ac:dyDescent="0.25">
      <c r="C779" s="3"/>
    </row>
    <row r="780" spans="3:3" x14ac:dyDescent="0.25">
      <c r="C780" s="3"/>
    </row>
    <row r="781" spans="3:3" x14ac:dyDescent="0.25">
      <c r="C781" s="3"/>
    </row>
    <row r="782" spans="3:3" x14ac:dyDescent="0.25">
      <c r="C782" s="3"/>
    </row>
    <row r="783" spans="3:3" x14ac:dyDescent="0.25">
      <c r="C783" s="3"/>
    </row>
    <row r="784" spans="3:3" x14ac:dyDescent="0.25">
      <c r="C784" s="3"/>
    </row>
    <row r="785" spans="3:3" x14ac:dyDescent="0.25">
      <c r="C785" s="3"/>
    </row>
    <row r="786" spans="3:3" x14ac:dyDescent="0.25">
      <c r="C786" s="3"/>
    </row>
    <row r="787" spans="3:3" x14ac:dyDescent="0.25">
      <c r="C787" s="3"/>
    </row>
    <row r="788" spans="3:3" x14ac:dyDescent="0.25">
      <c r="C788" s="3"/>
    </row>
    <row r="789" spans="3:3" x14ac:dyDescent="0.25">
      <c r="C789" s="3"/>
    </row>
    <row r="790" spans="3:3" x14ac:dyDescent="0.25">
      <c r="C790" s="3"/>
    </row>
    <row r="791" spans="3:3" x14ac:dyDescent="0.25">
      <c r="C791" s="3"/>
    </row>
    <row r="792" spans="3:3" x14ac:dyDescent="0.25">
      <c r="C792" s="3"/>
    </row>
    <row r="793" spans="3:3" x14ac:dyDescent="0.25">
      <c r="C793" s="3"/>
    </row>
    <row r="794" spans="3:3" x14ac:dyDescent="0.25">
      <c r="C794" s="3"/>
    </row>
    <row r="795" spans="3:3" x14ac:dyDescent="0.25">
      <c r="C795" s="3"/>
    </row>
    <row r="796" spans="3:3" x14ac:dyDescent="0.25">
      <c r="C796" s="3"/>
    </row>
    <row r="797" spans="3:3" x14ac:dyDescent="0.25">
      <c r="C797" s="3"/>
    </row>
    <row r="798" spans="3:3" x14ac:dyDescent="0.25">
      <c r="C798" s="3"/>
    </row>
    <row r="799" spans="3:3" x14ac:dyDescent="0.25">
      <c r="C799" s="3"/>
    </row>
    <row r="800" spans="3:3" x14ac:dyDescent="0.25">
      <c r="C800" s="3"/>
    </row>
    <row r="801" spans="3:3" x14ac:dyDescent="0.25">
      <c r="C801" s="3"/>
    </row>
    <row r="802" spans="3:3" x14ac:dyDescent="0.25">
      <c r="C802" s="3"/>
    </row>
    <row r="803" spans="3:3" x14ac:dyDescent="0.25">
      <c r="C803" s="3"/>
    </row>
    <row r="804" spans="3:3" x14ac:dyDescent="0.25">
      <c r="C804" s="3"/>
    </row>
    <row r="805" spans="3:3" x14ac:dyDescent="0.25">
      <c r="C805" s="3"/>
    </row>
    <row r="806" spans="3:3" x14ac:dyDescent="0.25">
      <c r="C806" s="3"/>
    </row>
    <row r="807" spans="3:3" x14ac:dyDescent="0.25">
      <c r="C807" s="3"/>
    </row>
    <row r="808" spans="3:3" x14ac:dyDescent="0.25">
      <c r="C808" s="3"/>
    </row>
    <row r="809" spans="3:3" x14ac:dyDescent="0.25">
      <c r="C809" s="3"/>
    </row>
    <row r="810" spans="3:3" x14ac:dyDescent="0.25">
      <c r="C810" s="3"/>
    </row>
    <row r="811" spans="3:3" x14ac:dyDescent="0.25">
      <c r="C811" s="3"/>
    </row>
    <row r="812" spans="3:3" x14ac:dyDescent="0.25">
      <c r="C812" s="3"/>
    </row>
    <row r="813" spans="3:3" x14ac:dyDescent="0.25">
      <c r="C813" s="3"/>
    </row>
    <row r="814" spans="3:3" x14ac:dyDescent="0.25">
      <c r="C814" s="3"/>
    </row>
    <row r="815" spans="3:3" x14ac:dyDescent="0.25">
      <c r="C815" s="3"/>
    </row>
    <row r="816" spans="3:3" x14ac:dyDescent="0.25">
      <c r="C816" s="3"/>
    </row>
    <row r="817" spans="3:3" x14ac:dyDescent="0.25">
      <c r="C817" s="3"/>
    </row>
    <row r="818" spans="3:3" x14ac:dyDescent="0.25">
      <c r="C818" s="3"/>
    </row>
    <row r="819" spans="3:3" x14ac:dyDescent="0.25">
      <c r="C819" s="3"/>
    </row>
    <row r="820" spans="3:3" x14ac:dyDescent="0.25">
      <c r="C820" s="3"/>
    </row>
    <row r="821" spans="3:3" x14ac:dyDescent="0.25">
      <c r="C821" s="3"/>
    </row>
    <row r="822" spans="3:3" x14ac:dyDescent="0.25">
      <c r="C822" s="3"/>
    </row>
    <row r="823" spans="3:3" x14ac:dyDescent="0.25">
      <c r="C823" s="3"/>
    </row>
    <row r="824" spans="3:3" x14ac:dyDescent="0.25">
      <c r="C824" s="3"/>
    </row>
    <row r="825" spans="3:3" x14ac:dyDescent="0.25">
      <c r="C825" s="3"/>
    </row>
    <row r="826" spans="3:3" x14ac:dyDescent="0.25">
      <c r="C826" s="3"/>
    </row>
    <row r="827" spans="3:3" x14ac:dyDescent="0.25">
      <c r="C827" s="3"/>
    </row>
    <row r="828" spans="3:3" x14ac:dyDescent="0.25">
      <c r="C828" s="3"/>
    </row>
    <row r="829" spans="3:3" x14ac:dyDescent="0.25">
      <c r="C829" s="3"/>
    </row>
    <row r="830" spans="3:3" x14ac:dyDescent="0.25">
      <c r="C830" s="3"/>
    </row>
    <row r="831" spans="3:3" x14ac:dyDescent="0.25">
      <c r="C831" s="3"/>
    </row>
    <row r="832" spans="3:3" x14ac:dyDescent="0.25">
      <c r="C832" s="3"/>
    </row>
    <row r="833" spans="3:3" x14ac:dyDescent="0.25">
      <c r="C833" s="3"/>
    </row>
    <row r="834" spans="3:3" x14ac:dyDescent="0.25">
      <c r="C834" s="3"/>
    </row>
    <row r="835" spans="3:3" x14ac:dyDescent="0.25">
      <c r="C835" s="3"/>
    </row>
    <row r="836" spans="3:3" x14ac:dyDescent="0.25">
      <c r="C836" s="3"/>
    </row>
    <row r="837" spans="3:3" x14ac:dyDescent="0.25">
      <c r="C837" s="3"/>
    </row>
    <row r="838" spans="3:3" x14ac:dyDescent="0.25">
      <c r="C838" s="3"/>
    </row>
    <row r="839" spans="3:3" x14ac:dyDescent="0.25">
      <c r="C839" s="3"/>
    </row>
    <row r="840" spans="3:3" x14ac:dyDescent="0.25">
      <c r="C840" s="3"/>
    </row>
    <row r="841" spans="3:3" x14ac:dyDescent="0.25">
      <c r="C841" s="3"/>
    </row>
    <row r="842" spans="3:3" x14ac:dyDescent="0.25">
      <c r="C842" s="3"/>
    </row>
    <row r="843" spans="3:3" x14ac:dyDescent="0.25">
      <c r="C843" s="3"/>
    </row>
    <row r="844" spans="3:3" x14ac:dyDescent="0.25">
      <c r="C844" s="3"/>
    </row>
    <row r="845" spans="3:3" x14ac:dyDescent="0.25">
      <c r="C845" s="3"/>
    </row>
    <row r="846" spans="3:3" x14ac:dyDescent="0.25">
      <c r="C846" s="3"/>
    </row>
    <row r="847" spans="3:3" x14ac:dyDescent="0.25">
      <c r="C847" s="3"/>
    </row>
    <row r="848" spans="3:3" x14ac:dyDescent="0.25">
      <c r="C848" s="3"/>
    </row>
    <row r="849" spans="3:3" x14ac:dyDescent="0.25">
      <c r="C849" s="3"/>
    </row>
    <row r="850" spans="3:3" x14ac:dyDescent="0.25">
      <c r="C850" s="3"/>
    </row>
    <row r="851" spans="3:3" x14ac:dyDescent="0.25">
      <c r="C851" s="3"/>
    </row>
    <row r="852" spans="3:3" x14ac:dyDescent="0.25">
      <c r="C852" s="3"/>
    </row>
    <row r="853" spans="3:3" x14ac:dyDescent="0.25">
      <c r="C853" s="3"/>
    </row>
    <row r="854" spans="3:3" x14ac:dyDescent="0.25">
      <c r="C854" s="3"/>
    </row>
    <row r="855" spans="3:3" x14ac:dyDescent="0.25">
      <c r="C855" s="3"/>
    </row>
    <row r="856" spans="3:3" x14ac:dyDescent="0.25">
      <c r="C856" s="3"/>
    </row>
    <row r="857" spans="3:3" x14ac:dyDescent="0.25">
      <c r="C857" s="3"/>
    </row>
    <row r="858" spans="3:3" x14ac:dyDescent="0.25">
      <c r="C858" s="3"/>
    </row>
    <row r="859" spans="3:3" x14ac:dyDescent="0.25">
      <c r="C859" s="3"/>
    </row>
    <row r="860" spans="3:3" x14ac:dyDescent="0.25">
      <c r="C860" s="3"/>
    </row>
    <row r="861" spans="3:3" x14ac:dyDescent="0.25">
      <c r="C861" s="3"/>
    </row>
    <row r="862" spans="3:3" x14ac:dyDescent="0.25">
      <c r="C862" s="3"/>
    </row>
    <row r="863" spans="3:3" x14ac:dyDescent="0.25">
      <c r="C863" s="3"/>
    </row>
    <row r="864" spans="3:3" x14ac:dyDescent="0.25">
      <c r="C864" s="3"/>
    </row>
    <row r="865" spans="3:3" x14ac:dyDescent="0.25">
      <c r="C865" s="3"/>
    </row>
    <row r="866" spans="3:3" x14ac:dyDescent="0.25">
      <c r="C866" s="3"/>
    </row>
    <row r="867" spans="3:3" x14ac:dyDescent="0.25">
      <c r="C867" s="3"/>
    </row>
    <row r="868" spans="3:3" x14ac:dyDescent="0.25">
      <c r="C868" s="3"/>
    </row>
    <row r="869" spans="3:3" x14ac:dyDescent="0.25">
      <c r="C869" s="3"/>
    </row>
    <row r="870" spans="3:3" x14ac:dyDescent="0.25">
      <c r="C870" s="3"/>
    </row>
    <row r="871" spans="3:3" x14ac:dyDescent="0.25">
      <c r="C871" s="3"/>
    </row>
    <row r="872" spans="3:3" x14ac:dyDescent="0.25">
      <c r="C872" s="3"/>
    </row>
    <row r="873" spans="3:3" x14ac:dyDescent="0.25">
      <c r="C873" s="3"/>
    </row>
    <row r="874" spans="3:3" x14ac:dyDescent="0.25">
      <c r="C874" s="3"/>
    </row>
    <row r="875" spans="3:3" x14ac:dyDescent="0.25">
      <c r="C875" s="3"/>
    </row>
    <row r="876" spans="3:3" x14ac:dyDescent="0.25">
      <c r="C876" s="3"/>
    </row>
    <row r="877" spans="3:3" x14ac:dyDescent="0.25">
      <c r="C877" s="3"/>
    </row>
    <row r="878" spans="3:3" x14ac:dyDescent="0.25">
      <c r="C878" s="3"/>
    </row>
    <row r="879" spans="3:3" x14ac:dyDescent="0.25">
      <c r="C879" s="3"/>
    </row>
    <row r="880" spans="3:3" x14ac:dyDescent="0.25">
      <c r="C880" s="3"/>
    </row>
    <row r="881" spans="3:3" x14ac:dyDescent="0.25">
      <c r="C881" s="3"/>
    </row>
    <row r="882" spans="3:3" x14ac:dyDescent="0.25">
      <c r="C882" s="3"/>
    </row>
    <row r="883" spans="3:3" x14ac:dyDescent="0.25">
      <c r="C883" s="3"/>
    </row>
    <row r="884" spans="3:3" x14ac:dyDescent="0.25">
      <c r="C884" s="3"/>
    </row>
    <row r="885" spans="3:3" x14ac:dyDescent="0.25">
      <c r="C885" s="3"/>
    </row>
    <row r="886" spans="3:3" x14ac:dyDescent="0.25">
      <c r="C886" s="3"/>
    </row>
    <row r="887" spans="3:3" x14ac:dyDescent="0.25">
      <c r="C887" s="3"/>
    </row>
    <row r="888" spans="3:3" x14ac:dyDescent="0.25">
      <c r="C888" s="3"/>
    </row>
    <row r="889" spans="3:3" x14ac:dyDescent="0.25">
      <c r="C889" s="3"/>
    </row>
    <row r="890" spans="3:3" x14ac:dyDescent="0.25">
      <c r="C890" s="3"/>
    </row>
    <row r="891" spans="3:3" x14ac:dyDescent="0.25">
      <c r="C891" s="3"/>
    </row>
    <row r="892" spans="3:3" x14ac:dyDescent="0.25">
      <c r="C892" s="3"/>
    </row>
    <row r="893" spans="3:3" x14ac:dyDescent="0.25">
      <c r="C893" s="3"/>
    </row>
    <row r="894" spans="3:3" x14ac:dyDescent="0.25">
      <c r="C894" s="3"/>
    </row>
    <row r="895" spans="3:3" x14ac:dyDescent="0.25">
      <c r="C895" s="3"/>
    </row>
    <row r="896" spans="3:3" x14ac:dyDescent="0.25">
      <c r="C896" s="3"/>
    </row>
    <row r="897" spans="3:3" x14ac:dyDescent="0.25">
      <c r="C897" s="3"/>
    </row>
    <row r="898" spans="3:3" x14ac:dyDescent="0.25">
      <c r="C898" s="3"/>
    </row>
    <row r="899" spans="3:3" x14ac:dyDescent="0.25">
      <c r="C899" s="3"/>
    </row>
    <row r="900" spans="3:3" x14ac:dyDescent="0.25">
      <c r="C900" s="3"/>
    </row>
    <row r="901" spans="3:3" x14ac:dyDescent="0.25">
      <c r="C901" s="3"/>
    </row>
    <row r="902" spans="3:3" x14ac:dyDescent="0.25">
      <c r="C902" s="3"/>
    </row>
    <row r="903" spans="3:3" x14ac:dyDescent="0.25">
      <c r="C903" s="3"/>
    </row>
    <row r="904" spans="3:3" x14ac:dyDescent="0.25">
      <c r="C904" s="3"/>
    </row>
    <row r="905" spans="3:3" x14ac:dyDescent="0.25">
      <c r="C905" s="3"/>
    </row>
    <row r="906" spans="3:3" x14ac:dyDescent="0.25">
      <c r="C906" s="3"/>
    </row>
    <row r="907" spans="3:3" x14ac:dyDescent="0.25">
      <c r="C907" s="3"/>
    </row>
    <row r="908" spans="3:3" x14ac:dyDescent="0.25">
      <c r="C908" s="3"/>
    </row>
    <row r="909" spans="3:3" x14ac:dyDescent="0.25">
      <c r="C909" s="3"/>
    </row>
    <row r="910" spans="3:3" x14ac:dyDescent="0.25">
      <c r="C910" s="3"/>
    </row>
    <row r="911" spans="3:3" x14ac:dyDescent="0.25">
      <c r="C911" s="3"/>
    </row>
    <row r="912" spans="3:3" x14ac:dyDescent="0.25">
      <c r="C912" s="3"/>
    </row>
    <row r="913" spans="3:3" x14ac:dyDescent="0.25">
      <c r="C913" s="3"/>
    </row>
    <row r="914" spans="3:3" x14ac:dyDescent="0.25">
      <c r="C914" s="3"/>
    </row>
    <row r="915" spans="3:3" x14ac:dyDescent="0.25">
      <c r="C915" s="3"/>
    </row>
    <row r="916" spans="3:3" x14ac:dyDescent="0.25">
      <c r="C916" s="3"/>
    </row>
    <row r="917" spans="3:3" x14ac:dyDescent="0.25">
      <c r="C917" s="3"/>
    </row>
    <row r="918" spans="3:3" x14ac:dyDescent="0.25">
      <c r="C918" s="3"/>
    </row>
    <row r="919" spans="3:3" x14ac:dyDescent="0.25">
      <c r="C919" s="3"/>
    </row>
    <row r="920" spans="3:3" x14ac:dyDescent="0.25">
      <c r="C920" s="3"/>
    </row>
    <row r="921" spans="3:3" x14ac:dyDescent="0.25">
      <c r="C921" s="3"/>
    </row>
    <row r="922" spans="3:3" x14ac:dyDescent="0.25">
      <c r="C922" s="3"/>
    </row>
    <row r="923" spans="3:3" x14ac:dyDescent="0.25">
      <c r="C923" s="3"/>
    </row>
    <row r="924" spans="3:3" x14ac:dyDescent="0.25">
      <c r="C924" s="3"/>
    </row>
    <row r="925" spans="3:3" x14ac:dyDescent="0.25">
      <c r="C925" s="3"/>
    </row>
    <row r="926" spans="3:3" x14ac:dyDescent="0.25">
      <c r="C926" s="3"/>
    </row>
    <row r="927" spans="3:3" x14ac:dyDescent="0.25">
      <c r="C927" s="3"/>
    </row>
    <row r="928" spans="3:3" x14ac:dyDescent="0.25">
      <c r="C928" s="3"/>
    </row>
    <row r="929" spans="3:3" x14ac:dyDescent="0.25">
      <c r="C929" s="3"/>
    </row>
    <row r="930" spans="3:3" x14ac:dyDescent="0.25">
      <c r="C930" s="3"/>
    </row>
    <row r="931" spans="3:3" x14ac:dyDescent="0.25">
      <c r="C931" s="3"/>
    </row>
    <row r="932" spans="3:3" x14ac:dyDescent="0.25">
      <c r="C932" s="3"/>
    </row>
    <row r="933" spans="3:3" x14ac:dyDescent="0.25">
      <c r="C933" s="3"/>
    </row>
    <row r="934" spans="3:3" x14ac:dyDescent="0.25">
      <c r="C934" s="3"/>
    </row>
    <row r="935" spans="3:3" x14ac:dyDescent="0.25">
      <c r="C935" s="3"/>
    </row>
    <row r="936" spans="3:3" x14ac:dyDescent="0.25">
      <c r="C936" s="3"/>
    </row>
    <row r="937" spans="3:3" x14ac:dyDescent="0.25">
      <c r="C937" s="3"/>
    </row>
    <row r="938" spans="3:3" x14ac:dyDescent="0.25">
      <c r="C938" s="3"/>
    </row>
    <row r="939" spans="3:3" x14ac:dyDescent="0.25">
      <c r="C939" s="3"/>
    </row>
    <row r="940" spans="3:3" x14ac:dyDescent="0.25">
      <c r="C940" s="3"/>
    </row>
    <row r="941" spans="3:3" x14ac:dyDescent="0.25">
      <c r="C941" s="3"/>
    </row>
    <row r="942" spans="3:3" x14ac:dyDescent="0.25">
      <c r="C942" s="3"/>
    </row>
    <row r="943" spans="3:3" x14ac:dyDescent="0.25">
      <c r="C943" s="3"/>
    </row>
    <row r="944" spans="3:3" x14ac:dyDescent="0.25">
      <c r="C944" s="3"/>
    </row>
    <row r="945" spans="3:3" x14ac:dyDescent="0.25">
      <c r="C945" s="3"/>
    </row>
    <row r="946" spans="3:3" x14ac:dyDescent="0.25">
      <c r="C946" s="3"/>
    </row>
    <row r="947" spans="3:3" x14ac:dyDescent="0.25">
      <c r="C947" s="3"/>
    </row>
    <row r="948" spans="3:3" x14ac:dyDescent="0.25">
      <c r="C948" s="3"/>
    </row>
    <row r="949" spans="3:3" x14ac:dyDescent="0.25">
      <c r="C949" s="3"/>
    </row>
    <row r="950" spans="3:3" x14ac:dyDescent="0.25">
      <c r="C950" s="3"/>
    </row>
    <row r="951" spans="3:3" x14ac:dyDescent="0.25">
      <c r="C951" s="3"/>
    </row>
    <row r="952" spans="3:3" x14ac:dyDescent="0.25">
      <c r="C952" s="3"/>
    </row>
    <row r="953" spans="3:3" x14ac:dyDescent="0.25">
      <c r="C953" s="3"/>
    </row>
    <row r="954" spans="3:3" x14ac:dyDescent="0.25">
      <c r="C954" s="3"/>
    </row>
    <row r="955" spans="3:3" x14ac:dyDescent="0.25">
      <c r="C955" s="3"/>
    </row>
    <row r="956" spans="3:3" x14ac:dyDescent="0.25">
      <c r="C956" s="3"/>
    </row>
    <row r="957" spans="3:3" x14ac:dyDescent="0.25">
      <c r="C957" s="3"/>
    </row>
    <row r="958" spans="3:3" x14ac:dyDescent="0.25">
      <c r="C958" s="3"/>
    </row>
    <row r="959" spans="3:3" x14ac:dyDescent="0.25">
      <c r="C959" s="3"/>
    </row>
    <row r="960" spans="3:3" x14ac:dyDescent="0.25">
      <c r="C960" s="3"/>
    </row>
    <row r="961" spans="3:3" x14ac:dyDescent="0.25">
      <c r="C961" s="3"/>
    </row>
    <row r="962" spans="3:3" x14ac:dyDescent="0.25">
      <c r="C962" s="3"/>
    </row>
    <row r="963" spans="3:3" x14ac:dyDescent="0.25">
      <c r="C963" s="3"/>
    </row>
    <row r="964" spans="3:3" x14ac:dyDescent="0.25">
      <c r="C964" s="3"/>
    </row>
    <row r="965" spans="3:3" x14ac:dyDescent="0.25">
      <c r="C965" s="3"/>
    </row>
    <row r="966" spans="3:3" x14ac:dyDescent="0.25">
      <c r="C966" s="3"/>
    </row>
    <row r="967" spans="3:3" x14ac:dyDescent="0.25">
      <c r="C967" s="3"/>
    </row>
    <row r="968" spans="3:3" x14ac:dyDescent="0.25">
      <c r="C968" s="3"/>
    </row>
    <row r="969" spans="3:3" x14ac:dyDescent="0.25">
      <c r="C969" s="3"/>
    </row>
    <row r="970" spans="3:3" x14ac:dyDescent="0.25">
      <c r="C970" s="3"/>
    </row>
    <row r="971" spans="3:3" x14ac:dyDescent="0.25">
      <c r="C971" s="3"/>
    </row>
    <row r="972" spans="3:3" x14ac:dyDescent="0.25">
      <c r="C972" s="3"/>
    </row>
    <row r="973" spans="3:3" x14ac:dyDescent="0.25">
      <c r="C973" s="3"/>
    </row>
    <row r="974" spans="3:3" x14ac:dyDescent="0.25">
      <c r="C974" s="3"/>
    </row>
    <row r="975" spans="3:3" x14ac:dyDescent="0.25">
      <c r="C975" s="3"/>
    </row>
    <row r="976" spans="3:3" x14ac:dyDescent="0.25">
      <c r="C976" s="3"/>
    </row>
    <row r="977" spans="3:3" x14ac:dyDescent="0.25">
      <c r="C977" s="3"/>
    </row>
    <row r="978" spans="3:3" x14ac:dyDescent="0.25">
      <c r="C978" s="3"/>
    </row>
    <row r="979" spans="3:3" x14ac:dyDescent="0.25">
      <c r="C979" s="3"/>
    </row>
    <row r="980" spans="3:3" x14ac:dyDescent="0.25">
      <c r="C980" s="3"/>
    </row>
    <row r="981" spans="3:3" x14ac:dyDescent="0.25">
      <c r="C981" s="3"/>
    </row>
    <row r="982" spans="3:3" x14ac:dyDescent="0.25">
      <c r="C982" s="3"/>
    </row>
    <row r="983" spans="3:3" x14ac:dyDescent="0.25">
      <c r="C983" s="3"/>
    </row>
    <row r="984" spans="3:3" x14ac:dyDescent="0.25">
      <c r="C984" s="3"/>
    </row>
    <row r="985" spans="3:3" x14ac:dyDescent="0.25">
      <c r="C985" s="3"/>
    </row>
    <row r="986" spans="3:3" x14ac:dyDescent="0.25">
      <c r="C986" s="3"/>
    </row>
    <row r="987" spans="3:3" x14ac:dyDescent="0.25">
      <c r="C987" s="3"/>
    </row>
    <row r="988" spans="3:3" x14ac:dyDescent="0.25">
      <c r="C988" s="3"/>
    </row>
    <row r="989" spans="3:3" x14ac:dyDescent="0.25">
      <c r="C989" s="3"/>
    </row>
    <row r="990" spans="3:3" x14ac:dyDescent="0.25">
      <c r="C990" s="3"/>
    </row>
    <row r="991" spans="3:3" x14ac:dyDescent="0.25">
      <c r="C991" s="3"/>
    </row>
    <row r="992" spans="3:3" x14ac:dyDescent="0.25">
      <c r="C992" s="3"/>
    </row>
    <row r="993" spans="3:3" x14ac:dyDescent="0.25">
      <c r="C993" s="3"/>
    </row>
    <row r="994" spans="3:3" x14ac:dyDescent="0.25">
      <c r="C994" s="3"/>
    </row>
    <row r="995" spans="3:3" x14ac:dyDescent="0.25">
      <c r="C995" s="3"/>
    </row>
    <row r="996" spans="3:3" x14ac:dyDescent="0.25">
      <c r="C996" s="3"/>
    </row>
    <row r="997" spans="3:3" x14ac:dyDescent="0.25">
      <c r="C997" s="3"/>
    </row>
    <row r="998" spans="3:3" x14ac:dyDescent="0.25">
      <c r="C998" s="3"/>
    </row>
    <row r="999" spans="3:3" x14ac:dyDescent="0.25">
      <c r="C999" s="3"/>
    </row>
    <row r="1000" spans="3:3" x14ac:dyDescent="0.25">
      <c r="C1000" s="3"/>
    </row>
    <row r="1001" spans="3:3" x14ac:dyDescent="0.25">
      <c r="C1001" s="3"/>
    </row>
    <row r="1002" spans="3:3" x14ac:dyDescent="0.25">
      <c r="C1002" s="3"/>
    </row>
    <row r="1003" spans="3:3" x14ac:dyDescent="0.25">
      <c r="C1003" s="3"/>
    </row>
    <row r="1004" spans="3:3" x14ac:dyDescent="0.25">
      <c r="C1004" s="3"/>
    </row>
    <row r="1005" spans="3:3" x14ac:dyDescent="0.25">
      <c r="C1005" s="3"/>
    </row>
    <row r="1006" spans="3:3" x14ac:dyDescent="0.25">
      <c r="C1006" s="3"/>
    </row>
    <row r="1007" spans="3:3" x14ac:dyDescent="0.25">
      <c r="C1007" s="3"/>
    </row>
    <row r="1008" spans="3:3" x14ac:dyDescent="0.25">
      <c r="C1008" s="3"/>
    </row>
    <row r="1009" spans="3:3" x14ac:dyDescent="0.25">
      <c r="C1009" s="3"/>
    </row>
    <row r="1010" spans="3:3" x14ac:dyDescent="0.25">
      <c r="C1010" s="3"/>
    </row>
    <row r="1011" spans="3:3" x14ac:dyDescent="0.25">
      <c r="C1011" s="3"/>
    </row>
    <row r="1012" spans="3:3" x14ac:dyDescent="0.25">
      <c r="C1012" s="3"/>
    </row>
    <row r="1013" spans="3:3" x14ac:dyDescent="0.25">
      <c r="C1013" s="3"/>
    </row>
    <row r="1014" spans="3:3" x14ac:dyDescent="0.25">
      <c r="C1014" s="3"/>
    </row>
    <row r="1015" spans="3:3" x14ac:dyDescent="0.25">
      <c r="C1015" s="3"/>
    </row>
    <row r="1016" spans="3:3" x14ac:dyDescent="0.25">
      <c r="C1016" s="3"/>
    </row>
    <row r="1017" spans="3:3" x14ac:dyDescent="0.25">
      <c r="C1017" s="3"/>
    </row>
    <row r="1018" spans="3:3" x14ac:dyDescent="0.25">
      <c r="C1018" s="3"/>
    </row>
    <row r="1019" spans="3:3" x14ac:dyDescent="0.25">
      <c r="C1019" s="3"/>
    </row>
    <row r="1020" spans="3:3" x14ac:dyDescent="0.25">
      <c r="C1020" s="3"/>
    </row>
    <row r="1021" spans="3:3" x14ac:dyDescent="0.25">
      <c r="C1021" s="3"/>
    </row>
    <row r="1022" spans="3:3" x14ac:dyDescent="0.25">
      <c r="C1022" s="3"/>
    </row>
    <row r="1023" spans="3:3" x14ac:dyDescent="0.25">
      <c r="C1023" s="3"/>
    </row>
    <row r="1024" spans="3:3" x14ac:dyDescent="0.25">
      <c r="C1024" s="3"/>
    </row>
    <row r="1025" spans="3:3" x14ac:dyDescent="0.25">
      <c r="C1025" s="3"/>
    </row>
    <row r="1026" spans="3:3" x14ac:dyDescent="0.25">
      <c r="C1026" s="3"/>
    </row>
    <row r="1027" spans="3:3" x14ac:dyDescent="0.25">
      <c r="C1027" s="3"/>
    </row>
    <row r="1028" spans="3:3" x14ac:dyDescent="0.25">
      <c r="C1028" s="3"/>
    </row>
    <row r="1029" spans="3:3" x14ac:dyDescent="0.25">
      <c r="C1029" s="3"/>
    </row>
    <row r="1030" spans="3:3" x14ac:dyDescent="0.25">
      <c r="C1030" s="3"/>
    </row>
    <row r="1031" spans="3:3" x14ac:dyDescent="0.25">
      <c r="C1031" s="3"/>
    </row>
    <row r="1032" spans="3:3" x14ac:dyDescent="0.25">
      <c r="C1032" s="3"/>
    </row>
    <row r="1033" spans="3:3" x14ac:dyDescent="0.25">
      <c r="C1033" s="3"/>
    </row>
    <row r="1034" spans="3:3" x14ac:dyDescent="0.25">
      <c r="C1034" s="3"/>
    </row>
    <row r="1035" spans="3:3" x14ac:dyDescent="0.25">
      <c r="C1035" s="3"/>
    </row>
    <row r="1036" spans="3:3" x14ac:dyDescent="0.25">
      <c r="C1036" s="3"/>
    </row>
    <row r="1037" spans="3:3" x14ac:dyDescent="0.25">
      <c r="C1037" s="3"/>
    </row>
    <row r="1038" spans="3:3" x14ac:dyDescent="0.25">
      <c r="C1038" s="3"/>
    </row>
    <row r="1039" spans="3:3" x14ac:dyDescent="0.25">
      <c r="C1039" s="3"/>
    </row>
    <row r="1040" spans="3:3" x14ac:dyDescent="0.25">
      <c r="C1040" s="3"/>
    </row>
    <row r="1041" spans="3:3" x14ac:dyDescent="0.25">
      <c r="C1041" s="3"/>
    </row>
    <row r="1042" spans="3:3" x14ac:dyDescent="0.25">
      <c r="C1042" s="3"/>
    </row>
    <row r="1043" spans="3:3" x14ac:dyDescent="0.25">
      <c r="C1043" s="3"/>
    </row>
    <row r="1044" spans="3:3" x14ac:dyDescent="0.25">
      <c r="C1044" s="3"/>
    </row>
    <row r="1045" spans="3:3" x14ac:dyDescent="0.25">
      <c r="C1045" s="3"/>
    </row>
    <row r="1046" spans="3:3" x14ac:dyDescent="0.25">
      <c r="C1046" s="3"/>
    </row>
    <row r="1047" spans="3:3" x14ac:dyDescent="0.25">
      <c r="C1047" s="3"/>
    </row>
    <row r="1048" spans="3:3" x14ac:dyDescent="0.25">
      <c r="C1048" s="3"/>
    </row>
    <row r="1049" spans="3:3" x14ac:dyDescent="0.25">
      <c r="C1049" s="3"/>
    </row>
    <row r="1050" spans="3:3" x14ac:dyDescent="0.25">
      <c r="C1050" s="3"/>
    </row>
    <row r="1051" spans="3:3" x14ac:dyDescent="0.25">
      <c r="C1051" s="3"/>
    </row>
    <row r="1052" spans="3:3" x14ac:dyDescent="0.25">
      <c r="C1052" s="3"/>
    </row>
    <row r="1053" spans="3:3" x14ac:dyDescent="0.25">
      <c r="C1053" s="3"/>
    </row>
    <row r="1054" spans="3:3" x14ac:dyDescent="0.25">
      <c r="C1054" s="3"/>
    </row>
    <row r="1055" spans="3:3" x14ac:dyDescent="0.25">
      <c r="C1055" s="3"/>
    </row>
    <row r="1056" spans="3:3" x14ac:dyDescent="0.25">
      <c r="C1056" s="3"/>
    </row>
    <row r="1057" spans="3:3" x14ac:dyDescent="0.25">
      <c r="C1057" s="3"/>
    </row>
    <row r="1058" spans="3:3" x14ac:dyDescent="0.25">
      <c r="C1058" s="3"/>
    </row>
    <row r="1059" spans="3:3" x14ac:dyDescent="0.25">
      <c r="C1059" s="3"/>
    </row>
    <row r="1060" spans="3:3" x14ac:dyDescent="0.25">
      <c r="C1060" s="3"/>
    </row>
    <row r="1061" spans="3:3" x14ac:dyDescent="0.25">
      <c r="C1061" s="3"/>
    </row>
    <row r="1062" spans="3:3" x14ac:dyDescent="0.25">
      <c r="C1062" s="3"/>
    </row>
    <row r="1063" spans="3:3" x14ac:dyDescent="0.25">
      <c r="C1063" s="3"/>
    </row>
    <row r="1064" spans="3:3" x14ac:dyDescent="0.25">
      <c r="C1064" s="3"/>
    </row>
    <row r="1065" spans="3:3" x14ac:dyDescent="0.25">
      <c r="C1065" s="3"/>
    </row>
    <row r="1066" spans="3:3" x14ac:dyDescent="0.25">
      <c r="C1066" s="3"/>
    </row>
    <row r="1067" spans="3:3" x14ac:dyDescent="0.25">
      <c r="C1067" s="3"/>
    </row>
    <row r="1068" spans="3:3" x14ac:dyDescent="0.25">
      <c r="C1068" s="3"/>
    </row>
    <row r="1069" spans="3:3" x14ac:dyDescent="0.25">
      <c r="C1069" s="3"/>
    </row>
    <row r="1070" spans="3:3" x14ac:dyDescent="0.25">
      <c r="C1070" s="3"/>
    </row>
    <row r="1071" spans="3:3" x14ac:dyDescent="0.25">
      <c r="C1071" s="3"/>
    </row>
    <row r="1072" spans="3:3" x14ac:dyDescent="0.25">
      <c r="C1072" s="3"/>
    </row>
    <row r="1073" spans="3:3" x14ac:dyDescent="0.25">
      <c r="C1073" s="3"/>
    </row>
    <row r="1074" spans="3:3" x14ac:dyDescent="0.25">
      <c r="C1074" s="3"/>
    </row>
    <row r="1075" spans="3:3" x14ac:dyDescent="0.25">
      <c r="C1075" s="3"/>
    </row>
    <row r="1076" spans="3:3" x14ac:dyDescent="0.25">
      <c r="C1076" s="3"/>
    </row>
    <row r="1077" spans="3:3" x14ac:dyDescent="0.25">
      <c r="C1077" s="3"/>
    </row>
    <row r="1078" spans="3:3" x14ac:dyDescent="0.25">
      <c r="C1078" s="3"/>
    </row>
    <row r="1079" spans="3:3" x14ac:dyDescent="0.25">
      <c r="C1079" s="3"/>
    </row>
    <row r="1080" spans="3:3" x14ac:dyDescent="0.25">
      <c r="C1080" s="3"/>
    </row>
    <row r="1081" spans="3:3" x14ac:dyDescent="0.25">
      <c r="C1081" s="3"/>
    </row>
    <row r="1082" spans="3:3" x14ac:dyDescent="0.25">
      <c r="C1082" s="3"/>
    </row>
    <row r="1083" spans="3:3" x14ac:dyDescent="0.25">
      <c r="C1083" s="3"/>
    </row>
    <row r="1084" spans="3:3" x14ac:dyDescent="0.25">
      <c r="C1084" s="3"/>
    </row>
    <row r="1085" spans="3:3" x14ac:dyDescent="0.25">
      <c r="C1085" s="3"/>
    </row>
    <row r="1086" spans="3:3" x14ac:dyDescent="0.25">
      <c r="C1086" s="3"/>
    </row>
    <row r="1087" spans="3:3" x14ac:dyDescent="0.25">
      <c r="C1087" s="3"/>
    </row>
    <row r="1088" spans="3:3" x14ac:dyDescent="0.25">
      <c r="C1088" s="3"/>
    </row>
    <row r="1089" spans="3:3" x14ac:dyDescent="0.25">
      <c r="C1089" s="3"/>
    </row>
    <row r="1090" spans="3:3" x14ac:dyDescent="0.25">
      <c r="C1090" s="3"/>
    </row>
    <row r="1091" spans="3:3" x14ac:dyDescent="0.25">
      <c r="C1091" s="3"/>
    </row>
    <row r="1092" spans="3:3" x14ac:dyDescent="0.25">
      <c r="C1092" s="3"/>
    </row>
    <row r="1093" spans="3:3" x14ac:dyDescent="0.25">
      <c r="C1093" s="3"/>
    </row>
    <row r="1094" spans="3:3" x14ac:dyDescent="0.25">
      <c r="C1094" s="3"/>
    </row>
    <row r="1095" spans="3:3" x14ac:dyDescent="0.25">
      <c r="C1095" s="3"/>
    </row>
    <row r="1096" spans="3:3" x14ac:dyDescent="0.25">
      <c r="C1096" s="3"/>
    </row>
    <row r="1097" spans="3:3" x14ac:dyDescent="0.25">
      <c r="C1097" s="3"/>
    </row>
    <row r="1098" spans="3:3" x14ac:dyDescent="0.25">
      <c r="C1098" s="3"/>
    </row>
    <row r="1099" spans="3:3" x14ac:dyDescent="0.25">
      <c r="C1099" s="3"/>
    </row>
    <row r="1100" spans="3:3" x14ac:dyDescent="0.25">
      <c r="C1100" s="3"/>
    </row>
    <row r="1101" spans="3:3" x14ac:dyDescent="0.25">
      <c r="C1101" s="3"/>
    </row>
    <row r="1102" spans="3:3" x14ac:dyDescent="0.25">
      <c r="C1102" s="3"/>
    </row>
    <row r="1103" spans="3:3" x14ac:dyDescent="0.25">
      <c r="C1103" s="3"/>
    </row>
    <row r="1104" spans="3:3" x14ac:dyDescent="0.25">
      <c r="C1104" s="3"/>
    </row>
    <row r="1105" spans="3:3" x14ac:dyDescent="0.25">
      <c r="C1105" s="3"/>
    </row>
    <row r="1106" spans="3:3" x14ac:dyDescent="0.25">
      <c r="C1106" s="3"/>
    </row>
    <row r="1107" spans="3:3" x14ac:dyDescent="0.25">
      <c r="C1107" s="3"/>
    </row>
    <row r="1108" spans="3:3" x14ac:dyDescent="0.25">
      <c r="C1108" s="3"/>
    </row>
    <row r="1109" spans="3:3" x14ac:dyDescent="0.25">
      <c r="C1109" s="3"/>
    </row>
    <row r="1110" spans="3:3" x14ac:dyDescent="0.25">
      <c r="C1110" s="3"/>
    </row>
    <row r="1111" spans="3:3" x14ac:dyDescent="0.25">
      <c r="C1111" s="3"/>
    </row>
    <row r="1112" spans="3:3" x14ac:dyDescent="0.25">
      <c r="C1112" s="3"/>
    </row>
    <row r="1113" spans="3:3" x14ac:dyDescent="0.25">
      <c r="C1113" s="3"/>
    </row>
    <row r="1114" spans="3:3" x14ac:dyDescent="0.25">
      <c r="C1114" s="3"/>
    </row>
    <row r="1115" spans="3:3" x14ac:dyDescent="0.25">
      <c r="C1115" s="3"/>
    </row>
    <row r="1116" spans="3:3" x14ac:dyDescent="0.25">
      <c r="C1116" s="3"/>
    </row>
    <row r="1117" spans="3:3" x14ac:dyDescent="0.25">
      <c r="C1117" s="3"/>
    </row>
    <row r="1118" spans="3:3" x14ac:dyDescent="0.25">
      <c r="C1118" s="3"/>
    </row>
    <row r="1119" spans="3:3" x14ac:dyDescent="0.25">
      <c r="C1119" s="3"/>
    </row>
    <row r="1120" spans="3:3" x14ac:dyDescent="0.25">
      <c r="C1120" s="3"/>
    </row>
    <row r="1121" spans="3:3" x14ac:dyDescent="0.25">
      <c r="C1121" s="3"/>
    </row>
    <row r="1122" spans="3:3" x14ac:dyDescent="0.25">
      <c r="C1122" s="3"/>
    </row>
    <row r="1123" spans="3:3" x14ac:dyDescent="0.25">
      <c r="C1123" s="3"/>
    </row>
    <row r="1124" spans="3:3" x14ac:dyDescent="0.25">
      <c r="C1124" s="3"/>
    </row>
    <row r="1125" spans="3:3" x14ac:dyDescent="0.25">
      <c r="C1125" s="3"/>
    </row>
    <row r="1126" spans="3:3" x14ac:dyDescent="0.25">
      <c r="C1126" s="3"/>
    </row>
    <row r="1127" spans="3:3" x14ac:dyDescent="0.25">
      <c r="C1127" s="3"/>
    </row>
    <row r="1128" spans="3:3" x14ac:dyDescent="0.25">
      <c r="C1128" s="3"/>
    </row>
    <row r="1129" spans="3:3" x14ac:dyDescent="0.25">
      <c r="C1129" s="3"/>
    </row>
    <row r="1130" spans="3:3" x14ac:dyDescent="0.25">
      <c r="C1130" s="3"/>
    </row>
    <row r="1131" spans="3:3" x14ac:dyDescent="0.25">
      <c r="C1131" s="3"/>
    </row>
    <row r="1132" spans="3:3" x14ac:dyDescent="0.25">
      <c r="C1132" s="3"/>
    </row>
    <row r="1133" spans="3:3" x14ac:dyDescent="0.25">
      <c r="C1133" s="3"/>
    </row>
    <row r="1134" spans="3:3" x14ac:dyDescent="0.25">
      <c r="C1134" s="3"/>
    </row>
    <row r="1135" spans="3:3" x14ac:dyDescent="0.25">
      <c r="C1135" s="3"/>
    </row>
    <row r="1136" spans="3:3" x14ac:dyDescent="0.25">
      <c r="C1136" s="3"/>
    </row>
    <row r="1137" spans="3:3" x14ac:dyDescent="0.25">
      <c r="C1137" s="3"/>
    </row>
    <row r="1138" spans="3:3" x14ac:dyDescent="0.25">
      <c r="C1138" s="3"/>
    </row>
    <row r="1139" spans="3:3" x14ac:dyDescent="0.25">
      <c r="C1139" s="3"/>
    </row>
    <row r="1140" spans="3:3" x14ac:dyDescent="0.25">
      <c r="C1140" s="3"/>
    </row>
    <row r="1141" spans="3:3" x14ac:dyDescent="0.25">
      <c r="C1141" s="3"/>
    </row>
    <row r="1142" spans="3:3" x14ac:dyDescent="0.25">
      <c r="C1142" s="3"/>
    </row>
    <row r="1143" spans="3:3" x14ac:dyDescent="0.25">
      <c r="C1143" s="3"/>
    </row>
    <row r="1144" spans="3:3" x14ac:dyDescent="0.25">
      <c r="C1144" s="3"/>
    </row>
    <row r="1145" spans="3:3" x14ac:dyDescent="0.25">
      <c r="C1145" s="3"/>
    </row>
    <row r="1146" spans="3:3" x14ac:dyDescent="0.25">
      <c r="C1146" s="3"/>
    </row>
    <row r="1147" spans="3:3" x14ac:dyDescent="0.25">
      <c r="C1147" s="3"/>
    </row>
    <row r="1148" spans="3:3" x14ac:dyDescent="0.25">
      <c r="C1148" s="3"/>
    </row>
    <row r="1149" spans="3:3" x14ac:dyDescent="0.25">
      <c r="C1149" s="3"/>
    </row>
    <row r="1150" spans="3:3" x14ac:dyDescent="0.25">
      <c r="C1150" s="3"/>
    </row>
    <row r="1151" spans="3:3" x14ac:dyDescent="0.25">
      <c r="C1151" s="3"/>
    </row>
    <row r="1152" spans="3:3" x14ac:dyDescent="0.25">
      <c r="C1152" s="3"/>
    </row>
    <row r="1153" spans="3:3" x14ac:dyDescent="0.25">
      <c r="C1153" s="3"/>
    </row>
    <row r="1154" spans="3:3" x14ac:dyDescent="0.25">
      <c r="C1154" s="3"/>
    </row>
    <row r="1155" spans="3:3" x14ac:dyDescent="0.25">
      <c r="C1155" s="3"/>
    </row>
    <row r="1156" spans="3:3" x14ac:dyDescent="0.25">
      <c r="C1156" s="3"/>
    </row>
    <row r="1157" spans="3:3" x14ac:dyDescent="0.25">
      <c r="C1157" s="3"/>
    </row>
    <row r="1158" spans="3:3" x14ac:dyDescent="0.25">
      <c r="C1158" s="3"/>
    </row>
    <row r="1159" spans="3:3" x14ac:dyDescent="0.25">
      <c r="C1159" s="3"/>
    </row>
    <row r="1160" spans="3:3" x14ac:dyDescent="0.25">
      <c r="C1160" s="3"/>
    </row>
    <row r="1161" spans="3:3" x14ac:dyDescent="0.25">
      <c r="C1161" s="3"/>
    </row>
    <row r="1162" spans="3:3" x14ac:dyDescent="0.25">
      <c r="C1162" s="3"/>
    </row>
    <row r="1163" spans="3:3" x14ac:dyDescent="0.25">
      <c r="C1163" s="3"/>
    </row>
    <row r="1164" spans="3:3" x14ac:dyDescent="0.25">
      <c r="C1164" s="3"/>
    </row>
    <row r="1165" spans="3:3" x14ac:dyDescent="0.25">
      <c r="C1165" s="3"/>
    </row>
    <row r="1166" spans="3:3" x14ac:dyDescent="0.25">
      <c r="C1166" s="3"/>
    </row>
    <row r="1167" spans="3:3" x14ac:dyDescent="0.25">
      <c r="C1167" s="3"/>
    </row>
    <row r="1168" spans="3:3" x14ac:dyDescent="0.25">
      <c r="C1168" s="3"/>
    </row>
    <row r="1169" spans="3:3" x14ac:dyDescent="0.25">
      <c r="C1169" s="3"/>
    </row>
    <row r="1170" spans="3:3" x14ac:dyDescent="0.25">
      <c r="C1170" s="3"/>
    </row>
    <row r="1171" spans="3:3" x14ac:dyDescent="0.25">
      <c r="C1171" s="3"/>
    </row>
    <row r="1172" spans="3:3" x14ac:dyDescent="0.25">
      <c r="C1172" s="3"/>
    </row>
    <row r="1173" spans="3:3" x14ac:dyDescent="0.25">
      <c r="C1173" s="3"/>
    </row>
    <row r="1174" spans="3:3" x14ac:dyDescent="0.25">
      <c r="C1174" s="3"/>
    </row>
    <row r="1175" spans="3:3" x14ac:dyDescent="0.25">
      <c r="C1175" s="3"/>
    </row>
    <row r="1176" spans="3:3" x14ac:dyDescent="0.25">
      <c r="C1176" s="3"/>
    </row>
    <row r="1177" spans="3:3" x14ac:dyDescent="0.25">
      <c r="C1177" s="3"/>
    </row>
    <row r="1178" spans="3:3" x14ac:dyDescent="0.25">
      <c r="C1178" s="3"/>
    </row>
    <row r="1179" spans="3:3" x14ac:dyDescent="0.25">
      <c r="C1179" s="3"/>
    </row>
    <row r="1180" spans="3:3" x14ac:dyDescent="0.25">
      <c r="C1180" s="3"/>
    </row>
    <row r="1181" spans="3:3" x14ac:dyDescent="0.25">
      <c r="C1181" s="3"/>
    </row>
    <row r="1182" spans="3:3" x14ac:dyDescent="0.25">
      <c r="C1182" s="3"/>
    </row>
    <row r="1183" spans="3:3" x14ac:dyDescent="0.25">
      <c r="C1183" s="3"/>
    </row>
    <row r="1184" spans="3:3" x14ac:dyDescent="0.25">
      <c r="C1184" s="3"/>
    </row>
    <row r="1185" spans="3:3" x14ac:dyDescent="0.25">
      <c r="C1185" s="3"/>
    </row>
    <row r="1186" spans="3:3" x14ac:dyDescent="0.25">
      <c r="C1186" s="3"/>
    </row>
    <row r="1187" spans="3:3" x14ac:dyDescent="0.25">
      <c r="C1187" s="3"/>
    </row>
    <row r="1188" spans="3:3" x14ac:dyDescent="0.25">
      <c r="C1188" s="3"/>
    </row>
    <row r="1189" spans="3:3" x14ac:dyDescent="0.25">
      <c r="C1189" s="3"/>
    </row>
    <row r="1190" spans="3:3" x14ac:dyDescent="0.25">
      <c r="C1190" s="3"/>
    </row>
    <row r="1191" spans="3:3" x14ac:dyDescent="0.25">
      <c r="C1191" s="3"/>
    </row>
    <row r="1192" spans="3:3" x14ac:dyDescent="0.25">
      <c r="C1192" s="3"/>
    </row>
    <row r="1193" spans="3:3" x14ac:dyDescent="0.25">
      <c r="C1193" s="3"/>
    </row>
    <row r="1194" spans="3:3" x14ac:dyDescent="0.25">
      <c r="C1194" s="3"/>
    </row>
    <row r="1195" spans="3:3" x14ac:dyDescent="0.25">
      <c r="C1195" s="3"/>
    </row>
    <row r="1196" spans="3:3" x14ac:dyDescent="0.25">
      <c r="C1196" s="3"/>
    </row>
    <row r="1197" spans="3:3" x14ac:dyDescent="0.25">
      <c r="C1197" s="3"/>
    </row>
    <row r="1198" spans="3:3" x14ac:dyDescent="0.25">
      <c r="C1198" s="3"/>
    </row>
    <row r="1199" spans="3:3" x14ac:dyDescent="0.25">
      <c r="C1199" s="3"/>
    </row>
    <row r="1200" spans="3:3" x14ac:dyDescent="0.25">
      <c r="C1200" s="3"/>
    </row>
    <row r="1201" spans="3:3" x14ac:dyDescent="0.25">
      <c r="C1201" s="3"/>
    </row>
    <row r="1202" spans="3:3" x14ac:dyDescent="0.25">
      <c r="C1202" s="3"/>
    </row>
    <row r="1203" spans="3:3" x14ac:dyDescent="0.25">
      <c r="C1203" s="3"/>
    </row>
    <row r="1204" spans="3:3" x14ac:dyDescent="0.25">
      <c r="C1204" s="3"/>
    </row>
    <row r="1205" spans="3:3" x14ac:dyDescent="0.25">
      <c r="C1205" s="3"/>
    </row>
    <row r="1206" spans="3:3" x14ac:dyDescent="0.25">
      <c r="C1206" s="3"/>
    </row>
    <row r="1207" spans="3:3" x14ac:dyDescent="0.25">
      <c r="C1207" s="3"/>
    </row>
    <row r="1208" spans="3:3" x14ac:dyDescent="0.25">
      <c r="C1208" s="3"/>
    </row>
    <row r="1209" spans="3:3" x14ac:dyDescent="0.25">
      <c r="C1209" s="3"/>
    </row>
    <row r="1210" spans="3:3" x14ac:dyDescent="0.25">
      <c r="C1210" s="3"/>
    </row>
    <row r="1211" spans="3:3" x14ac:dyDescent="0.25">
      <c r="C1211" s="3"/>
    </row>
    <row r="1212" spans="3:3" x14ac:dyDescent="0.25">
      <c r="C1212" s="3"/>
    </row>
    <row r="1213" spans="3:3" x14ac:dyDescent="0.25">
      <c r="C1213" s="3"/>
    </row>
    <row r="1214" spans="3:3" x14ac:dyDescent="0.25">
      <c r="C1214" s="3"/>
    </row>
    <row r="1215" spans="3:3" x14ac:dyDescent="0.25">
      <c r="C1215" s="3"/>
    </row>
    <row r="1216" spans="3:3" x14ac:dyDescent="0.25">
      <c r="C1216" s="3"/>
    </row>
    <row r="1217" spans="3:3" x14ac:dyDescent="0.25">
      <c r="C1217" s="3"/>
    </row>
    <row r="1218" spans="3:3" x14ac:dyDescent="0.25">
      <c r="C1218" s="3"/>
    </row>
    <row r="1219" spans="3:3" x14ac:dyDescent="0.25">
      <c r="C1219" s="3"/>
    </row>
    <row r="1220" spans="3:3" x14ac:dyDescent="0.25">
      <c r="C1220" s="3"/>
    </row>
    <row r="1221" spans="3:3" x14ac:dyDescent="0.25">
      <c r="C1221" s="3"/>
    </row>
    <row r="1222" spans="3:3" x14ac:dyDescent="0.25">
      <c r="C1222" s="3"/>
    </row>
    <row r="1223" spans="3:3" x14ac:dyDescent="0.25">
      <c r="C1223" s="3"/>
    </row>
    <row r="1224" spans="3:3" x14ac:dyDescent="0.25">
      <c r="C1224" s="3"/>
    </row>
    <row r="1225" spans="3:3" x14ac:dyDescent="0.25">
      <c r="C1225" s="3"/>
    </row>
    <row r="1226" spans="3:3" x14ac:dyDescent="0.25">
      <c r="C1226" s="3"/>
    </row>
    <row r="1227" spans="3:3" x14ac:dyDescent="0.25">
      <c r="C1227" s="3"/>
    </row>
    <row r="1228" spans="3:3" x14ac:dyDescent="0.25">
      <c r="C1228" s="3"/>
    </row>
    <row r="1229" spans="3:3" x14ac:dyDescent="0.25">
      <c r="C1229" s="3"/>
    </row>
    <row r="1230" spans="3:3" x14ac:dyDescent="0.25">
      <c r="C1230" s="3"/>
    </row>
    <row r="1231" spans="3:3" x14ac:dyDescent="0.25">
      <c r="C1231" s="3"/>
    </row>
    <row r="1232" spans="3:3" x14ac:dyDescent="0.25">
      <c r="C1232" s="3"/>
    </row>
    <row r="1233" spans="3:3" x14ac:dyDescent="0.25">
      <c r="C1233" s="3"/>
    </row>
    <row r="1234" spans="3:3" x14ac:dyDescent="0.25">
      <c r="C1234" s="3"/>
    </row>
    <row r="1235" spans="3:3" x14ac:dyDescent="0.25">
      <c r="C1235" s="3"/>
    </row>
    <row r="1236" spans="3:3" x14ac:dyDescent="0.25">
      <c r="C1236" s="3"/>
    </row>
    <row r="1237" spans="3:3" x14ac:dyDescent="0.25">
      <c r="C1237" s="3"/>
    </row>
    <row r="1238" spans="3:3" x14ac:dyDescent="0.25">
      <c r="C1238" s="3"/>
    </row>
    <row r="1239" spans="3:3" x14ac:dyDescent="0.25">
      <c r="C1239" s="3"/>
    </row>
    <row r="1240" spans="3:3" x14ac:dyDescent="0.25">
      <c r="C1240" s="3"/>
    </row>
    <row r="1241" spans="3:3" x14ac:dyDescent="0.25">
      <c r="C1241" s="3"/>
    </row>
    <row r="1242" spans="3:3" x14ac:dyDescent="0.25">
      <c r="C1242" s="3"/>
    </row>
    <row r="1243" spans="3:3" x14ac:dyDescent="0.25">
      <c r="C1243" s="3"/>
    </row>
    <row r="1244" spans="3:3" x14ac:dyDescent="0.25">
      <c r="C1244" s="3"/>
    </row>
    <row r="1245" spans="3:3" x14ac:dyDescent="0.25">
      <c r="C1245" s="3"/>
    </row>
    <row r="1246" spans="3:3" x14ac:dyDescent="0.25">
      <c r="C1246" s="3"/>
    </row>
    <row r="1247" spans="3:3" x14ac:dyDescent="0.25">
      <c r="C1247" s="3"/>
    </row>
    <row r="1248" spans="3:3" x14ac:dyDescent="0.25">
      <c r="C1248" s="3"/>
    </row>
    <row r="1249" spans="3:3" x14ac:dyDescent="0.25">
      <c r="C1249" s="3"/>
    </row>
    <row r="1250" spans="3:3" x14ac:dyDescent="0.25">
      <c r="C1250" s="3"/>
    </row>
    <row r="1251" spans="3:3" x14ac:dyDescent="0.25">
      <c r="C1251" s="3"/>
    </row>
    <row r="1252" spans="3:3" x14ac:dyDescent="0.25">
      <c r="C1252" s="3"/>
    </row>
    <row r="1253" spans="3:3" x14ac:dyDescent="0.25">
      <c r="C1253" s="3"/>
    </row>
    <row r="1254" spans="3:3" x14ac:dyDescent="0.25">
      <c r="C1254" s="3"/>
    </row>
    <row r="1255" spans="3:3" x14ac:dyDescent="0.25">
      <c r="C1255" s="3"/>
    </row>
    <row r="1256" spans="3:3" x14ac:dyDescent="0.25">
      <c r="C1256" s="3"/>
    </row>
    <row r="1257" spans="3:3" x14ac:dyDescent="0.25">
      <c r="C1257" s="3"/>
    </row>
    <row r="1258" spans="3:3" x14ac:dyDescent="0.25">
      <c r="C1258" s="3"/>
    </row>
    <row r="1259" spans="3:3" x14ac:dyDescent="0.25">
      <c r="C1259" s="3"/>
    </row>
    <row r="1260" spans="3:3" x14ac:dyDescent="0.25">
      <c r="C1260" s="3"/>
    </row>
    <row r="1261" spans="3:3" x14ac:dyDescent="0.25">
      <c r="C1261" s="3"/>
    </row>
    <row r="1262" spans="3:3" x14ac:dyDescent="0.25">
      <c r="C1262" s="3"/>
    </row>
    <row r="1263" spans="3:3" x14ac:dyDescent="0.25">
      <c r="C1263" s="3"/>
    </row>
    <row r="1264" spans="3:3" x14ac:dyDescent="0.25">
      <c r="C1264" s="3"/>
    </row>
    <row r="1265" spans="3:3" x14ac:dyDescent="0.25">
      <c r="C1265" s="3"/>
    </row>
    <row r="1266" spans="3:3" x14ac:dyDescent="0.25">
      <c r="C1266" s="3"/>
    </row>
    <row r="1267" spans="3:3" x14ac:dyDescent="0.25">
      <c r="C1267" s="3"/>
    </row>
    <row r="1268" spans="3:3" x14ac:dyDescent="0.25">
      <c r="C1268" s="3"/>
    </row>
    <row r="1269" spans="3:3" x14ac:dyDescent="0.25">
      <c r="C1269" s="3"/>
    </row>
    <row r="1270" spans="3:3" x14ac:dyDescent="0.25">
      <c r="C1270" s="3"/>
    </row>
    <row r="1271" spans="3:3" x14ac:dyDescent="0.25">
      <c r="C1271" s="3"/>
    </row>
    <row r="1272" spans="3:3" x14ac:dyDescent="0.25">
      <c r="C1272" s="3"/>
    </row>
    <row r="1273" spans="3:3" x14ac:dyDescent="0.25">
      <c r="C1273" s="3"/>
    </row>
    <row r="1274" spans="3:3" x14ac:dyDescent="0.25">
      <c r="C1274" s="3"/>
    </row>
    <row r="1275" spans="3:3" x14ac:dyDescent="0.25">
      <c r="C1275" s="3"/>
    </row>
    <row r="1276" spans="3:3" x14ac:dyDescent="0.25">
      <c r="C1276" s="3"/>
    </row>
    <row r="1277" spans="3:3" x14ac:dyDescent="0.25">
      <c r="C1277" s="3"/>
    </row>
    <row r="1278" spans="3:3" x14ac:dyDescent="0.25">
      <c r="C1278" s="3"/>
    </row>
    <row r="1279" spans="3:3" x14ac:dyDescent="0.25">
      <c r="C1279" s="3"/>
    </row>
    <row r="1280" spans="3:3" x14ac:dyDescent="0.25">
      <c r="C1280" s="3"/>
    </row>
    <row r="1281" spans="3:3" x14ac:dyDescent="0.25">
      <c r="C1281" s="3"/>
    </row>
    <row r="1282" spans="3:3" x14ac:dyDescent="0.25">
      <c r="C1282" s="3"/>
    </row>
    <row r="1283" spans="3:3" x14ac:dyDescent="0.25">
      <c r="C1283" s="3"/>
    </row>
    <row r="1284" spans="3:3" x14ac:dyDescent="0.25">
      <c r="C1284" s="3"/>
    </row>
    <row r="1285" spans="3:3" x14ac:dyDescent="0.25">
      <c r="C1285" s="3"/>
    </row>
    <row r="1286" spans="3:3" x14ac:dyDescent="0.25">
      <c r="C1286" s="3"/>
    </row>
    <row r="1287" spans="3:3" x14ac:dyDescent="0.25">
      <c r="C1287" s="3"/>
    </row>
    <row r="1288" spans="3:3" x14ac:dyDescent="0.25">
      <c r="C1288" s="3"/>
    </row>
    <row r="1289" spans="3:3" x14ac:dyDescent="0.25">
      <c r="C1289" s="3"/>
    </row>
    <row r="1290" spans="3:3" x14ac:dyDescent="0.25">
      <c r="C1290" s="3"/>
    </row>
    <row r="1291" spans="3:3" x14ac:dyDescent="0.25">
      <c r="C1291" s="3"/>
    </row>
    <row r="1292" spans="3:3" x14ac:dyDescent="0.25">
      <c r="C1292" s="3"/>
    </row>
    <row r="1293" spans="3:3" x14ac:dyDescent="0.25">
      <c r="C1293" s="3"/>
    </row>
    <row r="1294" spans="3:3" x14ac:dyDescent="0.25">
      <c r="C1294" s="3"/>
    </row>
    <row r="1295" spans="3:3" x14ac:dyDescent="0.25">
      <c r="C1295" s="3"/>
    </row>
    <row r="1296" spans="3:3" x14ac:dyDescent="0.25">
      <c r="C1296" s="3"/>
    </row>
    <row r="1297" spans="3:3" x14ac:dyDescent="0.25">
      <c r="C1297" s="3"/>
    </row>
    <row r="1298" spans="3:3" x14ac:dyDescent="0.25">
      <c r="C1298" s="3"/>
    </row>
    <row r="1299" spans="3:3" x14ac:dyDescent="0.25">
      <c r="C1299" s="3"/>
    </row>
    <row r="1300" spans="3:3" x14ac:dyDescent="0.25">
      <c r="C1300" s="3"/>
    </row>
    <row r="1301" spans="3:3" x14ac:dyDescent="0.25">
      <c r="C1301" s="3"/>
    </row>
    <row r="1302" spans="3:3" x14ac:dyDescent="0.25">
      <c r="C1302" s="3"/>
    </row>
    <row r="1303" spans="3:3" x14ac:dyDescent="0.25">
      <c r="C1303" s="3"/>
    </row>
    <row r="1304" spans="3:3" x14ac:dyDescent="0.25">
      <c r="C1304" s="3"/>
    </row>
    <row r="1305" spans="3:3" x14ac:dyDescent="0.25">
      <c r="C1305" s="3"/>
    </row>
    <row r="1306" spans="3:3" x14ac:dyDescent="0.25">
      <c r="C1306" s="3"/>
    </row>
    <row r="1307" spans="3:3" x14ac:dyDescent="0.25">
      <c r="C1307" s="3"/>
    </row>
    <row r="1308" spans="3:3" x14ac:dyDescent="0.25">
      <c r="C1308" s="3"/>
    </row>
    <row r="1309" spans="3:3" x14ac:dyDescent="0.25">
      <c r="C1309" s="3"/>
    </row>
    <row r="1310" spans="3:3" x14ac:dyDescent="0.25">
      <c r="C1310" s="3"/>
    </row>
    <row r="1311" spans="3:3" x14ac:dyDescent="0.25">
      <c r="C1311" s="3"/>
    </row>
    <row r="1312" spans="3:3" x14ac:dyDescent="0.25">
      <c r="C1312" s="3"/>
    </row>
    <row r="1313" spans="3:3" x14ac:dyDescent="0.25">
      <c r="C1313" s="3"/>
    </row>
    <row r="1314" spans="3:3" x14ac:dyDescent="0.25">
      <c r="C1314" s="3"/>
    </row>
    <row r="1315" spans="3:3" x14ac:dyDescent="0.25">
      <c r="C1315" s="3"/>
    </row>
    <row r="1316" spans="3:3" x14ac:dyDescent="0.25">
      <c r="C1316" s="3"/>
    </row>
    <row r="1317" spans="3:3" x14ac:dyDescent="0.25">
      <c r="C1317" s="3"/>
    </row>
    <row r="1318" spans="3:3" x14ac:dyDescent="0.25">
      <c r="C1318" s="3"/>
    </row>
    <row r="1319" spans="3:3" x14ac:dyDescent="0.25">
      <c r="C1319" s="3"/>
    </row>
    <row r="1320" spans="3:3" x14ac:dyDescent="0.25">
      <c r="C1320" s="3"/>
    </row>
    <row r="1321" spans="3:3" x14ac:dyDescent="0.25">
      <c r="C1321" s="3"/>
    </row>
    <row r="1322" spans="3:3" x14ac:dyDescent="0.25">
      <c r="C1322" s="3"/>
    </row>
    <row r="1323" spans="3:3" x14ac:dyDescent="0.25">
      <c r="C1323" s="3"/>
    </row>
    <row r="1324" spans="3:3" x14ac:dyDescent="0.25">
      <c r="C1324" s="3"/>
    </row>
    <row r="1325" spans="3:3" x14ac:dyDescent="0.25">
      <c r="C1325" s="3"/>
    </row>
    <row r="1326" spans="3:3" x14ac:dyDescent="0.25">
      <c r="C1326" s="3"/>
    </row>
    <row r="1327" spans="3:3" x14ac:dyDescent="0.25">
      <c r="C1327" s="3"/>
    </row>
    <row r="1328" spans="3:3" x14ac:dyDescent="0.25">
      <c r="C1328" s="3"/>
    </row>
    <row r="1329" spans="3:3" x14ac:dyDescent="0.25">
      <c r="C1329" s="3"/>
    </row>
    <row r="1330" spans="3:3" x14ac:dyDescent="0.25">
      <c r="C1330" s="3"/>
    </row>
    <row r="1331" spans="3:3" x14ac:dyDescent="0.25">
      <c r="C1331" s="3"/>
    </row>
    <row r="1332" spans="3:3" x14ac:dyDescent="0.25">
      <c r="C1332" s="3"/>
    </row>
    <row r="1333" spans="3:3" x14ac:dyDescent="0.25">
      <c r="C1333" s="3"/>
    </row>
    <row r="1334" spans="3:3" x14ac:dyDescent="0.25">
      <c r="C1334" s="3"/>
    </row>
    <row r="1335" spans="3:3" x14ac:dyDescent="0.25">
      <c r="C1335" s="3"/>
    </row>
    <row r="1336" spans="3:3" x14ac:dyDescent="0.25">
      <c r="C1336" s="3"/>
    </row>
    <row r="1337" spans="3:3" x14ac:dyDescent="0.25">
      <c r="C1337" s="3"/>
    </row>
    <row r="1338" spans="3:3" x14ac:dyDescent="0.25">
      <c r="C1338" s="3"/>
    </row>
    <row r="1339" spans="3:3" x14ac:dyDescent="0.25">
      <c r="C1339" s="3"/>
    </row>
    <row r="1340" spans="3:3" x14ac:dyDescent="0.25">
      <c r="C1340" s="3"/>
    </row>
    <row r="1341" spans="3:3" x14ac:dyDescent="0.25">
      <c r="C1341" s="3"/>
    </row>
    <row r="1342" spans="3:3" x14ac:dyDescent="0.25">
      <c r="C1342" s="3"/>
    </row>
    <row r="1343" spans="3:3" x14ac:dyDescent="0.25">
      <c r="C1343" s="3"/>
    </row>
    <row r="1344" spans="3:3" x14ac:dyDescent="0.25">
      <c r="C1344" s="3"/>
    </row>
    <row r="1345" spans="3:3" x14ac:dyDescent="0.25">
      <c r="C1345" s="3"/>
    </row>
    <row r="1346" spans="3:3" x14ac:dyDescent="0.25">
      <c r="C1346" s="3"/>
    </row>
    <row r="1347" spans="3:3" x14ac:dyDescent="0.25">
      <c r="C1347" s="3"/>
    </row>
    <row r="1348" spans="3:3" x14ac:dyDescent="0.25">
      <c r="C1348" s="3"/>
    </row>
    <row r="1349" spans="3:3" x14ac:dyDescent="0.25">
      <c r="C1349" s="3"/>
    </row>
    <row r="1350" spans="3:3" x14ac:dyDescent="0.25">
      <c r="C1350" s="3"/>
    </row>
    <row r="1351" spans="3:3" x14ac:dyDescent="0.25">
      <c r="C1351" s="3"/>
    </row>
    <row r="1352" spans="3:3" x14ac:dyDescent="0.25">
      <c r="C1352" s="3"/>
    </row>
    <row r="1353" spans="3:3" x14ac:dyDescent="0.25">
      <c r="C1353" s="3"/>
    </row>
    <row r="1354" spans="3:3" x14ac:dyDescent="0.25">
      <c r="C1354" s="3"/>
    </row>
    <row r="1355" spans="3:3" x14ac:dyDescent="0.25">
      <c r="C1355" s="3"/>
    </row>
    <row r="1356" spans="3:3" x14ac:dyDescent="0.25">
      <c r="C1356" s="3"/>
    </row>
    <row r="1357" spans="3:3" x14ac:dyDescent="0.25">
      <c r="C1357" s="3"/>
    </row>
    <row r="1358" spans="3:3" x14ac:dyDescent="0.25">
      <c r="C1358" s="3"/>
    </row>
    <row r="1359" spans="3:3" x14ac:dyDescent="0.25">
      <c r="C1359" s="3"/>
    </row>
    <row r="1360" spans="3:3" x14ac:dyDescent="0.25">
      <c r="C1360" s="3"/>
    </row>
    <row r="1361" spans="3:3" x14ac:dyDescent="0.25">
      <c r="C1361" s="3"/>
    </row>
    <row r="1362" spans="3:3" x14ac:dyDescent="0.25">
      <c r="C1362" s="3"/>
    </row>
    <row r="1363" spans="3:3" x14ac:dyDescent="0.25">
      <c r="C1363" s="3"/>
    </row>
    <row r="1364" spans="3:3" x14ac:dyDescent="0.25">
      <c r="C1364" s="3"/>
    </row>
    <row r="1365" spans="3:3" x14ac:dyDescent="0.25">
      <c r="C1365" s="3"/>
    </row>
    <row r="1366" spans="3:3" x14ac:dyDescent="0.25">
      <c r="C1366" s="3"/>
    </row>
    <row r="1367" spans="3:3" x14ac:dyDescent="0.25">
      <c r="C1367" s="3"/>
    </row>
    <row r="1368" spans="3:3" x14ac:dyDescent="0.25">
      <c r="C1368" s="3"/>
    </row>
    <row r="1369" spans="3:3" x14ac:dyDescent="0.25">
      <c r="C1369" s="3"/>
    </row>
    <row r="1370" spans="3:3" x14ac:dyDescent="0.25">
      <c r="C1370" s="3"/>
    </row>
    <row r="1371" spans="3:3" x14ac:dyDescent="0.25">
      <c r="C1371" s="3"/>
    </row>
    <row r="1372" spans="3:3" x14ac:dyDescent="0.25">
      <c r="C1372" s="3"/>
    </row>
    <row r="1373" spans="3:3" x14ac:dyDescent="0.25">
      <c r="C1373" s="3"/>
    </row>
    <row r="1374" spans="3:3" x14ac:dyDescent="0.25">
      <c r="C1374" s="3"/>
    </row>
    <row r="1375" spans="3:3" x14ac:dyDescent="0.25">
      <c r="C1375" s="3"/>
    </row>
    <row r="1376" spans="3:3" x14ac:dyDescent="0.25">
      <c r="C1376" s="3"/>
    </row>
    <row r="1377" spans="3:3" x14ac:dyDescent="0.25">
      <c r="C1377" s="3"/>
    </row>
    <row r="1378" spans="3:3" x14ac:dyDescent="0.25">
      <c r="C1378" s="3"/>
    </row>
    <row r="1379" spans="3:3" x14ac:dyDescent="0.25">
      <c r="C1379" s="3"/>
    </row>
    <row r="1380" spans="3:3" x14ac:dyDescent="0.25">
      <c r="C1380" s="3"/>
    </row>
    <row r="1381" spans="3:3" x14ac:dyDescent="0.25">
      <c r="C1381" s="3"/>
    </row>
    <row r="1382" spans="3:3" x14ac:dyDescent="0.25">
      <c r="C1382" s="3"/>
    </row>
    <row r="1383" spans="3:3" x14ac:dyDescent="0.25">
      <c r="C1383" s="3"/>
    </row>
    <row r="1384" spans="3:3" x14ac:dyDescent="0.25">
      <c r="C1384" s="3"/>
    </row>
    <row r="1385" spans="3:3" x14ac:dyDescent="0.25">
      <c r="C1385" s="3"/>
    </row>
    <row r="1386" spans="3:3" x14ac:dyDescent="0.25">
      <c r="C1386" s="3"/>
    </row>
    <row r="1387" spans="3:3" x14ac:dyDescent="0.25">
      <c r="C1387" s="3"/>
    </row>
    <row r="1388" spans="3:3" x14ac:dyDescent="0.25">
      <c r="C1388" s="3"/>
    </row>
    <row r="1389" spans="3:3" x14ac:dyDescent="0.25">
      <c r="C1389" s="3"/>
    </row>
    <row r="1390" spans="3:3" x14ac:dyDescent="0.25">
      <c r="C1390" s="3"/>
    </row>
    <row r="1391" spans="3:3" x14ac:dyDescent="0.25">
      <c r="C1391" s="3"/>
    </row>
    <row r="1392" spans="3:3" x14ac:dyDescent="0.25">
      <c r="C1392" s="3"/>
    </row>
    <row r="1393" spans="3:3" x14ac:dyDescent="0.25">
      <c r="C1393" s="3"/>
    </row>
    <row r="1394" spans="3:3" x14ac:dyDescent="0.25">
      <c r="C1394" s="3"/>
    </row>
    <row r="1395" spans="3:3" x14ac:dyDescent="0.25">
      <c r="C1395" s="3"/>
    </row>
    <row r="1396" spans="3:3" x14ac:dyDescent="0.25">
      <c r="C1396" s="3"/>
    </row>
    <row r="1397" spans="3:3" x14ac:dyDescent="0.25">
      <c r="C1397" s="3"/>
    </row>
    <row r="1398" spans="3:3" x14ac:dyDescent="0.25">
      <c r="C1398" s="3"/>
    </row>
    <row r="1399" spans="3:3" x14ac:dyDescent="0.25">
      <c r="C1399" s="3"/>
    </row>
    <row r="1400" spans="3:3" x14ac:dyDescent="0.25">
      <c r="C1400" s="3"/>
    </row>
    <row r="1401" spans="3:3" x14ac:dyDescent="0.25">
      <c r="C1401" s="3"/>
    </row>
    <row r="1402" spans="3:3" x14ac:dyDescent="0.25">
      <c r="C1402" s="3"/>
    </row>
    <row r="1403" spans="3:3" x14ac:dyDescent="0.25">
      <c r="C1403" s="3"/>
    </row>
    <row r="1404" spans="3:3" x14ac:dyDescent="0.25">
      <c r="C1404" s="3"/>
    </row>
    <row r="1405" spans="3:3" x14ac:dyDescent="0.25">
      <c r="C1405" s="3"/>
    </row>
    <row r="1406" spans="3:3" x14ac:dyDescent="0.25">
      <c r="C1406" s="3"/>
    </row>
    <row r="1407" spans="3:3" x14ac:dyDescent="0.25">
      <c r="C1407" s="3"/>
    </row>
    <row r="1408" spans="3:3" x14ac:dyDescent="0.25">
      <c r="C1408" s="3"/>
    </row>
    <row r="1409" spans="3:3" x14ac:dyDescent="0.25">
      <c r="C1409" s="3"/>
    </row>
    <row r="1410" spans="3:3" x14ac:dyDescent="0.25">
      <c r="C1410" s="3"/>
    </row>
    <row r="1411" spans="3:3" x14ac:dyDescent="0.25">
      <c r="C1411" s="3"/>
    </row>
    <row r="1412" spans="3:3" x14ac:dyDescent="0.25">
      <c r="C1412" s="3"/>
    </row>
    <row r="1413" spans="3:3" x14ac:dyDescent="0.25">
      <c r="C1413" s="3"/>
    </row>
    <row r="1414" spans="3:3" x14ac:dyDescent="0.25">
      <c r="C1414" s="3"/>
    </row>
    <row r="1415" spans="3:3" x14ac:dyDescent="0.25">
      <c r="C1415" s="3"/>
    </row>
    <row r="1416" spans="3:3" x14ac:dyDescent="0.25">
      <c r="C1416" s="3"/>
    </row>
    <row r="1417" spans="3:3" x14ac:dyDescent="0.25">
      <c r="C1417" s="3"/>
    </row>
    <row r="1418" spans="3:3" x14ac:dyDescent="0.25">
      <c r="C1418" s="3"/>
    </row>
    <row r="1419" spans="3:3" x14ac:dyDescent="0.25">
      <c r="C1419" s="3"/>
    </row>
    <row r="1420" spans="3:3" x14ac:dyDescent="0.25">
      <c r="C1420" s="3"/>
    </row>
    <row r="1421" spans="3:3" x14ac:dyDescent="0.25">
      <c r="C1421" s="3"/>
    </row>
    <row r="1422" spans="3:3" x14ac:dyDescent="0.25">
      <c r="C1422" s="3"/>
    </row>
    <row r="1423" spans="3:3" x14ac:dyDescent="0.25">
      <c r="C1423" s="3"/>
    </row>
    <row r="1424" spans="3:3" x14ac:dyDescent="0.25">
      <c r="C1424" s="3"/>
    </row>
    <row r="1425" spans="3:3" x14ac:dyDescent="0.25">
      <c r="C1425" s="3"/>
    </row>
    <row r="1426" spans="3:3" x14ac:dyDescent="0.25">
      <c r="C1426" s="3"/>
    </row>
    <row r="1427" spans="3:3" x14ac:dyDescent="0.25">
      <c r="C1427" s="3"/>
    </row>
    <row r="1428" spans="3:3" x14ac:dyDescent="0.25">
      <c r="C1428" s="3"/>
    </row>
    <row r="1429" spans="3:3" x14ac:dyDescent="0.25">
      <c r="C1429" s="3"/>
    </row>
    <row r="1430" spans="3:3" x14ac:dyDescent="0.25">
      <c r="C1430" s="3"/>
    </row>
    <row r="1431" spans="3:3" x14ac:dyDescent="0.25">
      <c r="C1431" s="3"/>
    </row>
    <row r="1432" spans="3:3" x14ac:dyDescent="0.25">
      <c r="C1432" s="3"/>
    </row>
    <row r="1433" spans="3:3" x14ac:dyDescent="0.25">
      <c r="C1433" s="3"/>
    </row>
    <row r="1434" spans="3:3" x14ac:dyDescent="0.25">
      <c r="C1434" s="3"/>
    </row>
    <row r="1435" spans="3:3" x14ac:dyDescent="0.25">
      <c r="C1435" s="3"/>
    </row>
    <row r="1436" spans="3:3" x14ac:dyDescent="0.25">
      <c r="C1436" s="3"/>
    </row>
    <row r="1437" spans="3:3" x14ac:dyDescent="0.25">
      <c r="C1437" s="3"/>
    </row>
    <row r="1438" spans="3:3" x14ac:dyDescent="0.25">
      <c r="C1438" s="3"/>
    </row>
    <row r="1439" spans="3:3" x14ac:dyDescent="0.25">
      <c r="C1439" s="3"/>
    </row>
    <row r="1440" spans="3:3" x14ac:dyDescent="0.25">
      <c r="C1440" s="3"/>
    </row>
    <row r="1441" spans="3:3" x14ac:dyDescent="0.25">
      <c r="C1441" s="3"/>
    </row>
    <row r="1442" spans="3:3" x14ac:dyDescent="0.25">
      <c r="C1442" s="3"/>
    </row>
    <row r="1443" spans="3:3" x14ac:dyDescent="0.25">
      <c r="C1443" s="3"/>
    </row>
    <row r="1444" spans="3:3" x14ac:dyDescent="0.25">
      <c r="C1444" s="3"/>
    </row>
    <row r="1445" spans="3:3" x14ac:dyDescent="0.25">
      <c r="C1445" s="3"/>
    </row>
    <row r="1446" spans="3:3" x14ac:dyDescent="0.25">
      <c r="C1446" s="3"/>
    </row>
    <row r="1447" spans="3:3" x14ac:dyDescent="0.25">
      <c r="C1447" s="3"/>
    </row>
    <row r="1448" spans="3:3" x14ac:dyDescent="0.25">
      <c r="C1448" s="3"/>
    </row>
    <row r="1449" spans="3:3" x14ac:dyDescent="0.25">
      <c r="C1449" s="3"/>
    </row>
    <row r="1450" spans="3:3" x14ac:dyDescent="0.25">
      <c r="C1450" s="3"/>
    </row>
    <row r="1451" spans="3:3" x14ac:dyDescent="0.25">
      <c r="C1451" s="3"/>
    </row>
    <row r="1452" spans="3:3" x14ac:dyDescent="0.25">
      <c r="C1452" s="3"/>
    </row>
    <row r="1453" spans="3:3" x14ac:dyDescent="0.25">
      <c r="C1453" s="3"/>
    </row>
    <row r="1454" spans="3:3" x14ac:dyDescent="0.25">
      <c r="C1454" s="3"/>
    </row>
    <row r="1455" spans="3:3" x14ac:dyDescent="0.25">
      <c r="C1455" s="3"/>
    </row>
    <row r="1456" spans="3:3" x14ac:dyDescent="0.25">
      <c r="C1456" s="3"/>
    </row>
    <row r="1457" spans="3:3" x14ac:dyDescent="0.25">
      <c r="C1457" s="3"/>
    </row>
    <row r="1458" spans="3:3" x14ac:dyDescent="0.25">
      <c r="C1458" s="3"/>
    </row>
    <row r="1459" spans="3:3" x14ac:dyDescent="0.25">
      <c r="C1459" s="3"/>
    </row>
    <row r="1460" spans="3:3" x14ac:dyDescent="0.25">
      <c r="C1460" s="3"/>
    </row>
    <row r="1461" spans="3:3" x14ac:dyDescent="0.25">
      <c r="C1461" s="3"/>
    </row>
    <row r="1462" spans="3:3" x14ac:dyDescent="0.25">
      <c r="C1462" s="3"/>
    </row>
    <row r="1463" spans="3:3" x14ac:dyDescent="0.25">
      <c r="C1463" s="3"/>
    </row>
    <row r="1464" spans="3:3" x14ac:dyDescent="0.25">
      <c r="C1464" s="3"/>
    </row>
    <row r="1465" spans="3:3" x14ac:dyDescent="0.25">
      <c r="C1465" s="3"/>
    </row>
    <row r="1466" spans="3:3" x14ac:dyDescent="0.25">
      <c r="C1466" s="3"/>
    </row>
    <row r="1467" spans="3:3" x14ac:dyDescent="0.25">
      <c r="C1467" s="3"/>
    </row>
    <row r="1468" spans="3:3" x14ac:dyDescent="0.25">
      <c r="C1468" s="3"/>
    </row>
    <row r="1469" spans="3:3" x14ac:dyDescent="0.25">
      <c r="C1469" s="3"/>
    </row>
    <row r="1470" spans="3:3" x14ac:dyDescent="0.25">
      <c r="C1470" s="3"/>
    </row>
    <row r="1471" spans="3:3" x14ac:dyDescent="0.25">
      <c r="C1471" s="3"/>
    </row>
    <row r="1472" spans="3:3" x14ac:dyDescent="0.25">
      <c r="C1472" s="3"/>
    </row>
    <row r="1473" spans="3:3" x14ac:dyDescent="0.25">
      <c r="C1473" s="3"/>
    </row>
    <row r="1474" spans="3:3" x14ac:dyDescent="0.25">
      <c r="C1474" s="3"/>
    </row>
    <row r="1475" spans="3:3" x14ac:dyDescent="0.25">
      <c r="C1475" s="3"/>
    </row>
    <row r="1476" spans="3:3" x14ac:dyDescent="0.25">
      <c r="C1476" s="3"/>
    </row>
    <row r="1477" spans="3:3" x14ac:dyDescent="0.25">
      <c r="C1477" s="3"/>
    </row>
    <row r="1478" spans="3:3" x14ac:dyDescent="0.25">
      <c r="C1478" s="3"/>
    </row>
    <row r="1479" spans="3:3" x14ac:dyDescent="0.25">
      <c r="C1479" s="3"/>
    </row>
    <row r="1480" spans="3:3" x14ac:dyDescent="0.25">
      <c r="C1480" s="3"/>
    </row>
    <row r="1481" spans="3:3" x14ac:dyDescent="0.25">
      <c r="C1481" s="3"/>
    </row>
    <row r="1482" spans="3:3" x14ac:dyDescent="0.25">
      <c r="C1482" s="3"/>
    </row>
    <row r="1483" spans="3:3" x14ac:dyDescent="0.25">
      <c r="C1483" s="3"/>
    </row>
    <row r="1484" spans="3:3" x14ac:dyDescent="0.25">
      <c r="C1484" s="3"/>
    </row>
    <row r="1485" spans="3:3" x14ac:dyDescent="0.25">
      <c r="C1485" s="3"/>
    </row>
    <row r="1486" spans="3:3" x14ac:dyDescent="0.25">
      <c r="C1486" s="3"/>
    </row>
    <row r="1487" spans="3:3" x14ac:dyDescent="0.25">
      <c r="C1487" s="3"/>
    </row>
    <row r="1488" spans="3:3" x14ac:dyDescent="0.25">
      <c r="C1488" s="3"/>
    </row>
    <row r="1489" spans="3:3" x14ac:dyDescent="0.25">
      <c r="C1489" s="3"/>
    </row>
    <row r="1490" spans="3:3" x14ac:dyDescent="0.25">
      <c r="C1490" s="3"/>
    </row>
    <row r="1491" spans="3:3" x14ac:dyDescent="0.25">
      <c r="C1491" s="3"/>
    </row>
    <row r="1492" spans="3:3" x14ac:dyDescent="0.25">
      <c r="C1492" s="3"/>
    </row>
    <row r="1493" spans="3:3" x14ac:dyDescent="0.25">
      <c r="C1493" s="3"/>
    </row>
    <row r="1494" spans="3:3" x14ac:dyDescent="0.25">
      <c r="C1494" s="3"/>
    </row>
    <row r="1495" spans="3:3" x14ac:dyDescent="0.25">
      <c r="C1495" s="3"/>
    </row>
    <row r="1496" spans="3:3" x14ac:dyDescent="0.25">
      <c r="C1496" s="3"/>
    </row>
    <row r="1497" spans="3:3" x14ac:dyDescent="0.25">
      <c r="C1497" s="3"/>
    </row>
    <row r="1498" spans="3:3" x14ac:dyDescent="0.25">
      <c r="C1498" s="3"/>
    </row>
    <row r="1499" spans="3:3" x14ac:dyDescent="0.25">
      <c r="C1499" s="3"/>
    </row>
    <row r="1500" spans="3:3" x14ac:dyDescent="0.25">
      <c r="C1500" s="3"/>
    </row>
    <row r="1501" spans="3:3" x14ac:dyDescent="0.25">
      <c r="C1501" s="3"/>
    </row>
    <row r="1502" spans="3:3" x14ac:dyDescent="0.25">
      <c r="C1502" s="3"/>
    </row>
    <row r="1503" spans="3:3" x14ac:dyDescent="0.25">
      <c r="C1503" s="3"/>
    </row>
    <row r="1504" spans="3:3" x14ac:dyDescent="0.25">
      <c r="C1504" s="3"/>
    </row>
    <row r="1505" spans="3:3" x14ac:dyDescent="0.25">
      <c r="C1505" s="3"/>
    </row>
    <row r="1506" spans="3:3" x14ac:dyDescent="0.25">
      <c r="C1506" s="3"/>
    </row>
    <row r="1507" spans="3:3" x14ac:dyDescent="0.25">
      <c r="C1507" s="3"/>
    </row>
    <row r="1508" spans="3:3" x14ac:dyDescent="0.25">
      <c r="C1508" s="3"/>
    </row>
    <row r="1509" spans="3:3" x14ac:dyDescent="0.25">
      <c r="C1509" s="3"/>
    </row>
    <row r="1510" spans="3:3" x14ac:dyDescent="0.25">
      <c r="C1510" s="3"/>
    </row>
    <row r="1511" spans="3:3" x14ac:dyDescent="0.25">
      <c r="C1511" s="3"/>
    </row>
    <row r="1512" spans="3:3" x14ac:dyDescent="0.25">
      <c r="C1512" s="3"/>
    </row>
    <row r="1513" spans="3:3" x14ac:dyDescent="0.25">
      <c r="C1513" s="3"/>
    </row>
    <row r="1514" spans="3:3" x14ac:dyDescent="0.25">
      <c r="C1514" s="3"/>
    </row>
    <row r="1515" spans="3:3" x14ac:dyDescent="0.25">
      <c r="C1515" s="3"/>
    </row>
    <row r="1516" spans="3:3" x14ac:dyDescent="0.25">
      <c r="C1516" s="3"/>
    </row>
    <row r="1517" spans="3:3" x14ac:dyDescent="0.25">
      <c r="C1517" s="3"/>
    </row>
    <row r="1518" spans="3:3" x14ac:dyDescent="0.25">
      <c r="C1518" s="3"/>
    </row>
    <row r="1519" spans="3:3" x14ac:dyDescent="0.25">
      <c r="C1519" s="3"/>
    </row>
    <row r="1520" spans="3:3" x14ac:dyDescent="0.25">
      <c r="C1520" s="3"/>
    </row>
    <row r="1521" spans="3:3" x14ac:dyDescent="0.25">
      <c r="C1521" s="3"/>
    </row>
    <row r="1522" spans="3:3" x14ac:dyDescent="0.25">
      <c r="C1522" s="3"/>
    </row>
    <row r="1523" spans="3:3" x14ac:dyDescent="0.25">
      <c r="C1523" s="3"/>
    </row>
    <row r="1524" spans="3:3" x14ac:dyDescent="0.25">
      <c r="C1524" s="3"/>
    </row>
    <row r="1525" spans="3:3" x14ac:dyDescent="0.25">
      <c r="C1525" s="3"/>
    </row>
    <row r="1526" spans="3:3" x14ac:dyDescent="0.25">
      <c r="C1526" s="3"/>
    </row>
    <row r="1527" spans="3:3" x14ac:dyDescent="0.25">
      <c r="C1527" s="3"/>
    </row>
    <row r="1528" spans="3:3" x14ac:dyDescent="0.25">
      <c r="C1528" s="3"/>
    </row>
    <row r="1529" spans="3:3" x14ac:dyDescent="0.25">
      <c r="C1529" s="3"/>
    </row>
    <row r="1530" spans="3:3" x14ac:dyDescent="0.25">
      <c r="C1530" s="3"/>
    </row>
    <row r="1531" spans="3:3" x14ac:dyDescent="0.25">
      <c r="C1531" s="3"/>
    </row>
    <row r="1532" spans="3:3" x14ac:dyDescent="0.25">
      <c r="C1532" s="3"/>
    </row>
    <row r="1533" spans="3:3" x14ac:dyDescent="0.25">
      <c r="C1533" s="3"/>
    </row>
    <row r="1534" spans="3:3" x14ac:dyDescent="0.25">
      <c r="C1534" s="3"/>
    </row>
    <row r="1535" spans="3:3" x14ac:dyDescent="0.25">
      <c r="C1535" s="3"/>
    </row>
    <row r="1536" spans="3:3" x14ac:dyDescent="0.25">
      <c r="C1536" s="3"/>
    </row>
    <row r="1537" spans="3:3" x14ac:dyDescent="0.25">
      <c r="C1537" s="3"/>
    </row>
    <row r="1538" spans="3:3" x14ac:dyDescent="0.25">
      <c r="C1538" s="3"/>
    </row>
    <row r="1539" spans="3:3" x14ac:dyDescent="0.25">
      <c r="C1539" s="3"/>
    </row>
    <row r="1540" spans="3:3" x14ac:dyDescent="0.25">
      <c r="C1540" s="3"/>
    </row>
    <row r="1541" spans="3:3" x14ac:dyDescent="0.25">
      <c r="C1541" s="3"/>
    </row>
    <row r="1542" spans="3:3" x14ac:dyDescent="0.25">
      <c r="C1542" s="3"/>
    </row>
    <row r="1543" spans="3:3" x14ac:dyDescent="0.25">
      <c r="C1543" s="3"/>
    </row>
    <row r="1544" spans="3:3" x14ac:dyDescent="0.25">
      <c r="C1544" s="3"/>
    </row>
    <row r="1545" spans="3:3" x14ac:dyDescent="0.25">
      <c r="C1545" s="3"/>
    </row>
    <row r="1546" spans="3:3" x14ac:dyDescent="0.25">
      <c r="C1546" s="3"/>
    </row>
    <row r="1547" spans="3:3" x14ac:dyDescent="0.25">
      <c r="C1547" s="3"/>
    </row>
    <row r="1548" spans="3:3" x14ac:dyDescent="0.25">
      <c r="C1548" s="3"/>
    </row>
    <row r="1549" spans="3:3" x14ac:dyDescent="0.25">
      <c r="C1549" s="3"/>
    </row>
    <row r="1550" spans="3:3" x14ac:dyDescent="0.25">
      <c r="C1550" s="3"/>
    </row>
    <row r="1551" spans="3:3" x14ac:dyDescent="0.25">
      <c r="C1551" s="3"/>
    </row>
    <row r="1552" spans="3:3" x14ac:dyDescent="0.25">
      <c r="C1552" s="3"/>
    </row>
    <row r="1553" spans="3:3" x14ac:dyDescent="0.25">
      <c r="C1553" s="3"/>
    </row>
    <row r="1554" spans="3:3" x14ac:dyDescent="0.25">
      <c r="C1554" s="3"/>
    </row>
    <row r="1555" spans="3:3" x14ac:dyDescent="0.25">
      <c r="C1555" s="3"/>
    </row>
    <row r="1556" spans="3:3" x14ac:dyDescent="0.25">
      <c r="C1556" s="3"/>
    </row>
    <row r="1557" spans="3:3" x14ac:dyDescent="0.25">
      <c r="C1557" s="3"/>
    </row>
    <row r="1558" spans="3:3" x14ac:dyDescent="0.25">
      <c r="C1558" s="3"/>
    </row>
    <row r="1559" spans="3:3" x14ac:dyDescent="0.25">
      <c r="C1559" s="3"/>
    </row>
    <row r="1560" spans="3:3" x14ac:dyDescent="0.25">
      <c r="C1560" s="3"/>
    </row>
    <row r="1561" spans="3:3" x14ac:dyDescent="0.25">
      <c r="C1561" s="3"/>
    </row>
    <row r="1562" spans="3:3" x14ac:dyDescent="0.25">
      <c r="C1562" s="3"/>
    </row>
    <row r="1563" spans="3:3" x14ac:dyDescent="0.25">
      <c r="C1563" s="3"/>
    </row>
    <row r="1564" spans="3:3" x14ac:dyDescent="0.25">
      <c r="C1564" s="3"/>
    </row>
    <row r="1565" spans="3:3" x14ac:dyDescent="0.25">
      <c r="C1565" s="3"/>
    </row>
    <row r="1566" spans="3:3" x14ac:dyDescent="0.25">
      <c r="C1566" s="3"/>
    </row>
    <row r="1567" spans="3:3" x14ac:dyDescent="0.25">
      <c r="C1567" s="3"/>
    </row>
    <row r="1568" spans="3:3" x14ac:dyDescent="0.25">
      <c r="C1568" s="3"/>
    </row>
    <row r="1569" spans="3:3" x14ac:dyDescent="0.25">
      <c r="C1569" s="3"/>
    </row>
    <row r="1570" spans="3:3" x14ac:dyDescent="0.25">
      <c r="C1570" s="3"/>
    </row>
    <row r="1571" spans="3:3" x14ac:dyDescent="0.25">
      <c r="C1571" s="3"/>
    </row>
    <row r="1572" spans="3:3" x14ac:dyDescent="0.25">
      <c r="C1572" s="3"/>
    </row>
    <row r="1573" spans="3:3" x14ac:dyDescent="0.25">
      <c r="C1573" s="3"/>
    </row>
    <row r="1574" spans="3:3" x14ac:dyDescent="0.25">
      <c r="C1574" s="3"/>
    </row>
    <row r="1575" spans="3:3" x14ac:dyDescent="0.25">
      <c r="C1575" s="3"/>
    </row>
    <row r="1576" spans="3:3" x14ac:dyDescent="0.25">
      <c r="C1576" s="3"/>
    </row>
    <row r="1577" spans="3:3" x14ac:dyDescent="0.25">
      <c r="C1577" s="3"/>
    </row>
    <row r="1578" spans="3:3" x14ac:dyDescent="0.25">
      <c r="C1578" s="3"/>
    </row>
    <row r="1579" spans="3:3" x14ac:dyDescent="0.25">
      <c r="C1579" s="3"/>
    </row>
    <row r="1580" spans="3:3" x14ac:dyDescent="0.25">
      <c r="C1580" s="3"/>
    </row>
    <row r="1581" spans="3:3" x14ac:dyDescent="0.25">
      <c r="C1581" s="3"/>
    </row>
    <row r="1582" spans="3:3" x14ac:dyDescent="0.25">
      <c r="C1582" s="3"/>
    </row>
    <row r="1583" spans="3:3" x14ac:dyDescent="0.25">
      <c r="C1583" s="3"/>
    </row>
    <row r="1584" spans="3:3" x14ac:dyDescent="0.25">
      <c r="C1584" s="3"/>
    </row>
    <row r="1585" spans="3:3" x14ac:dyDescent="0.25">
      <c r="C1585" s="3"/>
    </row>
    <row r="1586" spans="3:3" x14ac:dyDescent="0.25">
      <c r="C1586" s="3"/>
    </row>
    <row r="1587" spans="3:3" x14ac:dyDescent="0.25">
      <c r="C1587" s="3"/>
    </row>
    <row r="1588" spans="3:3" x14ac:dyDescent="0.25">
      <c r="C1588" s="3"/>
    </row>
    <row r="1589" spans="3:3" x14ac:dyDescent="0.25">
      <c r="C1589" s="3"/>
    </row>
    <row r="1590" spans="3:3" x14ac:dyDescent="0.25">
      <c r="C1590" s="3"/>
    </row>
    <row r="1591" spans="3:3" x14ac:dyDescent="0.25">
      <c r="C1591" s="3"/>
    </row>
    <row r="1592" spans="3:3" x14ac:dyDescent="0.25">
      <c r="C1592" s="3"/>
    </row>
    <row r="1593" spans="3:3" x14ac:dyDescent="0.25">
      <c r="C1593" s="3"/>
    </row>
    <row r="1594" spans="3:3" x14ac:dyDescent="0.25">
      <c r="C1594" s="3"/>
    </row>
    <row r="1595" spans="3:3" x14ac:dyDescent="0.25">
      <c r="C1595" s="3"/>
    </row>
    <row r="1596" spans="3:3" x14ac:dyDescent="0.25">
      <c r="C1596" s="3"/>
    </row>
    <row r="1597" spans="3:3" x14ac:dyDescent="0.25">
      <c r="C1597" s="3"/>
    </row>
    <row r="1598" spans="3:3" x14ac:dyDescent="0.25">
      <c r="C1598" s="3"/>
    </row>
    <row r="1599" spans="3:3" x14ac:dyDescent="0.25">
      <c r="C1599" s="3"/>
    </row>
    <row r="1600" spans="3:3" x14ac:dyDescent="0.25">
      <c r="C1600" s="3"/>
    </row>
    <row r="1601" spans="3:3" x14ac:dyDescent="0.25">
      <c r="C1601" s="3"/>
    </row>
    <row r="1602" spans="3:3" x14ac:dyDescent="0.25">
      <c r="C1602" s="3"/>
    </row>
    <row r="1603" spans="3:3" x14ac:dyDescent="0.25">
      <c r="C1603" s="3"/>
    </row>
    <row r="1604" spans="3:3" x14ac:dyDescent="0.25">
      <c r="C1604" s="3"/>
    </row>
    <row r="1605" spans="3:3" x14ac:dyDescent="0.25">
      <c r="C1605" s="3"/>
    </row>
    <row r="1606" spans="3:3" x14ac:dyDescent="0.25">
      <c r="C1606" s="3"/>
    </row>
    <row r="1607" spans="3:3" x14ac:dyDescent="0.25">
      <c r="C1607" s="3"/>
    </row>
    <row r="1608" spans="3:3" x14ac:dyDescent="0.25">
      <c r="C1608" s="3"/>
    </row>
    <row r="1609" spans="3:3" x14ac:dyDescent="0.25">
      <c r="C1609" s="3"/>
    </row>
    <row r="1610" spans="3:3" x14ac:dyDescent="0.25">
      <c r="C1610" s="3"/>
    </row>
    <row r="1611" spans="3:3" x14ac:dyDescent="0.25">
      <c r="C1611" s="3"/>
    </row>
    <row r="1612" spans="3:3" x14ac:dyDescent="0.25">
      <c r="C1612" s="3"/>
    </row>
    <row r="1613" spans="3:3" x14ac:dyDescent="0.25">
      <c r="C1613" s="3"/>
    </row>
    <row r="1614" spans="3:3" x14ac:dyDescent="0.25">
      <c r="C1614" s="3"/>
    </row>
    <row r="1615" spans="3:3" x14ac:dyDescent="0.25">
      <c r="C1615" s="3"/>
    </row>
    <row r="1616" spans="3:3" x14ac:dyDescent="0.25">
      <c r="C1616" s="3"/>
    </row>
    <row r="1617" spans="3:3" x14ac:dyDescent="0.25">
      <c r="C1617" s="3"/>
    </row>
    <row r="1618" spans="3:3" x14ac:dyDescent="0.25">
      <c r="C1618" s="3"/>
    </row>
    <row r="1619" spans="3:3" x14ac:dyDescent="0.25">
      <c r="C1619" s="3"/>
    </row>
    <row r="1620" spans="3:3" x14ac:dyDescent="0.25">
      <c r="C1620" s="3"/>
    </row>
    <row r="1621" spans="3:3" x14ac:dyDescent="0.25">
      <c r="C1621" s="3"/>
    </row>
    <row r="1622" spans="3:3" x14ac:dyDescent="0.25">
      <c r="C1622" s="3"/>
    </row>
    <row r="1623" spans="3:3" x14ac:dyDescent="0.25">
      <c r="C1623" s="3"/>
    </row>
    <row r="1624" spans="3:3" x14ac:dyDescent="0.25">
      <c r="C1624" s="3"/>
    </row>
    <row r="1625" spans="3:3" x14ac:dyDescent="0.25">
      <c r="C1625" s="3"/>
    </row>
    <row r="1626" spans="3:3" x14ac:dyDescent="0.25">
      <c r="C1626" s="3"/>
    </row>
    <row r="1627" spans="3:3" x14ac:dyDescent="0.25">
      <c r="C1627" s="3"/>
    </row>
    <row r="1628" spans="3:3" x14ac:dyDescent="0.25">
      <c r="C1628" s="3"/>
    </row>
    <row r="1629" spans="3:3" x14ac:dyDescent="0.25">
      <c r="C1629" s="3"/>
    </row>
    <row r="1630" spans="3:3" x14ac:dyDescent="0.25">
      <c r="C1630" s="3"/>
    </row>
    <row r="1631" spans="3:3" x14ac:dyDescent="0.25">
      <c r="C1631" s="3"/>
    </row>
    <row r="1632" spans="3:3" x14ac:dyDescent="0.25">
      <c r="C1632" s="3"/>
    </row>
    <row r="1633" spans="3:3" x14ac:dyDescent="0.25">
      <c r="C1633" s="3"/>
    </row>
    <row r="1634" spans="3:3" x14ac:dyDescent="0.25">
      <c r="C1634" s="3"/>
    </row>
    <row r="1635" spans="3:3" x14ac:dyDescent="0.25">
      <c r="C1635" s="3"/>
    </row>
    <row r="1636" spans="3:3" x14ac:dyDescent="0.25">
      <c r="C1636" s="3"/>
    </row>
    <row r="1637" spans="3:3" x14ac:dyDescent="0.25">
      <c r="C1637" s="3"/>
    </row>
    <row r="1638" spans="3:3" x14ac:dyDescent="0.25">
      <c r="C1638" s="3"/>
    </row>
    <row r="1639" spans="3:3" x14ac:dyDescent="0.25">
      <c r="C1639" s="3"/>
    </row>
    <row r="1640" spans="3:3" x14ac:dyDescent="0.25">
      <c r="C1640" s="3"/>
    </row>
    <row r="1641" spans="3:3" x14ac:dyDescent="0.25">
      <c r="C1641" s="3"/>
    </row>
    <row r="1642" spans="3:3" x14ac:dyDescent="0.25">
      <c r="C1642" s="3"/>
    </row>
    <row r="1643" spans="3:3" x14ac:dyDescent="0.25">
      <c r="C1643" s="3"/>
    </row>
    <row r="1644" spans="3:3" x14ac:dyDescent="0.25">
      <c r="C1644" s="3"/>
    </row>
    <row r="1645" spans="3:3" x14ac:dyDescent="0.25">
      <c r="C1645" s="3"/>
    </row>
    <row r="1646" spans="3:3" x14ac:dyDescent="0.25">
      <c r="C1646" s="3"/>
    </row>
    <row r="1647" spans="3:3" x14ac:dyDescent="0.25">
      <c r="C1647" s="3"/>
    </row>
    <row r="1648" spans="3:3" x14ac:dyDescent="0.25">
      <c r="C1648" s="3"/>
    </row>
    <row r="1649" spans="3:3" x14ac:dyDescent="0.25">
      <c r="C1649" s="3"/>
    </row>
    <row r="1650" spans="3:3" x14ac:dyDescent="0.25">
      <c r="C1650" s="3"/>
    </row>
    <row r="1651" spans="3:3" x14ac:dyDescent="0.25">
      <c r="C1651" s="3"/>
    </row>
    <row r="1652" spans="3:3" x14ac:dyDescent="0.25">
      <c r="C1652" s="3"/>
    </row>
    <row r="1653" spans="3:3" x14ac:dyDescent="0.25">
      <c r="C1653" s="3"/>
    </row>
    <row r="1654" spans="3:3" x14ac:dyDescent="0.25">
      <c r="C1654" s="3"/>
    </row>
    <row r="1655" spans="3:3" x14ac:dyDescent="0.25">
      <c r="C1655" s="3"/>
    </row>
    <row r="1656" spans="3:3" x14ac:dyDescent="0.25">
      <c r="C1656" s="3"/>
    </row>
    <row r="1657" spans="3:3" x14ac:dyDescent="0.25">
      <c r="C1657" s="3"/>
    </row>
    <row r="1658" spans="3:3" x14ac:dyDescent="0.25">
      <c r="C1658" s="3"/>
    </row>
    <row r="1659" spans="3:3" x14ac:dyDescent="0.25">
      <c r="C1659" s="3"/>
    </row>
    <row r="1660" spans="3:3" x14ac:dyDescent="0.25">
      <c r="C1660" s="3"/>
    </row>
    <row r="1661" spans="3:3" x14ac:dyDescent="0.25">
      <c r="C1661" s="3"/>
    </row>
    <row r="1662" spans="3:3" x14ac:dyDescent="0.25">
      <c r="C1662" s="3"/>
    </row>
    <row r="1663" spans="3:3" x14ac:dyDescent="0.25">
      <c r="C1663" s="3"/>
    </row>
    <row r="1664" spans="3:3" x14ac:dyDescent="0.25">
      <c r="C1664" s="3"/>
    </row>
    <row r="1665" spans="3:3" x14ac:dyDescent="0.25">
      <c r="C1665" s="3"/>
    </row>
    <row r="1666" spans="3:3" x14ac:dyDescent="0.25">
      <c r="C1666" s="3"/>
    </row>
    <row r="1667" spans="3:3" x14ac:dyDescent="0.25">
      <c r="C1667" s="3"/>
    </row>
    <row r="1668" spans="3:3" x14ac:dyDescent="0.25">
      <c r="C1668" s="3"/>
    </row>
    <row r="1669" spans="3:3" x14ac:dyDescent="0.25">
      <c r="C1669" s="3"/>
    </row>
    <row r="1670" spans="3:3" x14ac:dyDescent="0.25">
      <c r="C1670" s="3"/>
    </row>
    <row r="1671" spans="3:3" x14ac:dyDescent="0.25">
      <c r="C1671" s="3"/>
    </row>
    <row r="1672" spans="3:3" x14ac:dyDescent="0.25">
      <c r="C1672" s="3"/>
    </row>
    <row r="1673" spans="3:3" x14ac:dyDescent="0.25">
      <c r="C1673" s="3"/>
    </row>
    <row r="1674" spans="3:3" x14ac:dyDescent="0.25">
      <c r="C1674" s="3"/>
    </row>
    <row r="1675" spans="3:3" x14ac:dyDescent="0.25">
      <c r="C1675" s="3"/>
    </row>
    <row r="1676" spans="3:3" x14ac:dyDescent="0.25">
      <c r="C1676" s="3"/>
    </row>
    <row r="1677" spans="3:3" x14ac:dyDescent="0.25">
      <c r="C1677" s="3"/>
    </row>
    <row r="1678" spans="3:3" x14ac:dyDescent="0.25">
      <c r="C1678" s="3"/>
    </row>
    <row r="1679" spans="3:3" x14ac:dyDescent="0.25">
      <c r="C1679" s="3"/>
    </row>
    <row r="1680" spans="3:3" x14ac:dyDescent="0.25">
      <c r="C1680" s="3"/>
    </row>
    <row r="1681" spans="3:3" x14ac:dyDescent="0.25">
      <c r="C1681" s="3"/>
    </row>
    <row r="1682" spans="3:3" x14ac:dyDescent="0.25">
      <c r="C1682" s="3"/>
    </row>
    <row r="1683" spans="3:3" x14ac:dyDescent="0.25">
      <c r="C1683" s="3"/>
    </row>
    <row r="1684" spans="3:3" x14ac:dyDescent="0.25">
      <c r="C1684" s="3"/>
    </row>
    <row r="1685" spans="3:3" x14ac:dyDescent="0.25">
      <c r="C1685" s="3"/>
    </row>
    <row r="1686" spans="3:3" x14ac:dyDescent="0.25">
      <c r="C1686" s="3"/>
    </row>
    <row r="1687" spans="3:3" x14ac:dyDescent="0.25">
      <c r="C1687" s="3"/>
    </row>
    <row r="1688" spans="3:3" x14ac:dyDescent="0.25">
      <c r="C1688" s="3"/>
    </row>
    <row r="1689" spans="3:3" x14ac:dyDescent="0.25">
      <c r="C1689" s="3"/>
    </row>
    <row r="1690" spans="3:3" x14ac:dyDescent="0.25">
      <c r="C1690" s="3"/>
    </row>
    <row r="1691" spans="3:3" x14ac:dyDescent="0.25">
      <c r="C1691" s="3"/>
    </row>
    <row r="1692" spans="3:3" x14ac:dyDescent="0.25">
      <c r="C1692" s="3"/>
    </row>
    <row r="1693" spans="3:3" x14ac:dyDescent="0.25">
      <c r="C1693" s="3"/>
    </row>
    <row r="1694" spans="3:3" x14ac:dyDescent="0.25">
      <c r="C1694" s="3"/>
    </row>
    <row r="1695" spans="3:3" x14ac:dyDescent="0.25">
      <c r="C1695" s="3"/>
    </row>
    <row r="1696" spans="3:3" x14ac:dyDescent="0.25">
      <c r="C1696" s="3"/>
    </row>
    <row r="1697" spans="3:3" x14ac:dyDescent="0.25">
      <c r="C1697" s="3"/>
    </row>
    <row r="1698" spans="3:3" x14ac:dyDescent="0.25">
      <c r="C1698" s="3"/>
    </row>
    <row r="1699" spans="3:3" x14ac:dyDescent="0.25">
      <c r="C1699" s="3"/>
    </row>
    <row r="1700" spans="3:3" x14ac:dyDescent="0.25">
      <c r="C1700" s="3"/>
    </row>
    <row r="1701" spans="3:3" x14ac:dyDescent="0.25">
      <c r="C1701" s="3"/>
    </row>
    <row r="1702" spans="3:3" x14ac:dyDescent="0.25">
      <c r="C1702" s="3"/>
    </row>
    <row r="1703" spans="3:3" x14ac:dyDescent="0.25">
      <c r="C1703" s="3"/>
    </row>
    <row r="1704" spans="3:3" x14ac:dyDescent="0.25">
      <c r="C1704" s="3"/>
    </row>
    <row r="1705" spans="3:3" x14ac:dyDescent="0.25">
      <c r="C1705" s="3"/>
    </row>
    <row r="1706" spans="3:3" x14ac:dyDescent="0.25">
      <c r="C1706" s="3"/>
    </row>
    <row r="1707" spans="3:3" x14ac:dyDescent="0.25">
      <c r="C1707" s="3"/>
    </row>
    <row r="1708" spans="3:3" x14ac:dyDescent="0.25">
      <c r="C1708" s="3"/>
    </row>
    <row r="1709" spans="3:3" x14ac:dyDescent="0.25">
      <c r="C1709" s="3"/>
    </row>
    <row r="1710" spans="3:3" x14ac:dyDescent="0.25">
      <c r="C1710" s="3"/>
    </row>
    <row r="1711" spans="3:3" x14ac:dyDescent="0.25">
      <c r="C1711" s="3"/>
    </row>
    <row r="1712" spans="3:3" x14ac:dyDescent="0.25">
      <c r="C1712" s="3"/>
    </row>
    <row r="1713" spans="3:3" x14ac:dyDescent="0.25">
      <c r="C1713" s="3"/>
    </row>
    <row r="1714" spans="3:3" x14ac:dyDescent="0.25">
      <c r="C1714" s="3"/>
    </row>
    <row r="1715" spans="3:3" x14ac:dyDescent="0.25">
      <c r="C1715" s="3"/>
    </row>
    <row r="1716" spans="3:3" x14ac:dyDescent="0.25">
      <c r="C1716" s="3"/>
    </row>
    <row r="1717" spans="3:3" x14ac:dyDescent="0.25">
      <c r="C1717" s="3"/>
    </row>
    <row r="1718" spans="3:3" x14ac:dyDescent="0.25">
      <c r="C1718" s="3"/>
    </row>
    <row r="1719" spans="3:3" x14ac:dyDescent="0.25">
      <c r="C1719" s="3"/>
    </row>
    <row r="1720" spans="3:3" x14ac:dyDescent="0.25">
      <c r="C1720" s="3"/>
    </row>
    <row r="1721" spans="3:3" x14ac:dyDescent="0.25">
      <c r="C1721" s="3"/>
    </row>
    <row r="1722" spans="3:3" x14ac:dyDescent="0.25">
      <c r="C1722" s="3"/>
    </row>
    <row r="1723" spans="3:3" x14ac:dyDescent="0.25">
      <c r="C1723" s="3"/>
    </row>
    <row r="1724" spans="3:3" x14ac:dyDescent="0.25">
      <c r="C1724" s="3"/>
    </row>
    <row r="1725" spans="3:3" x14ac:dyDescent="0.25">
      <c r="C1725" s="3"/>
    </row>
    <row r="1726" spans="3:3" x14ac:dyDescent="0.25">
      <c r="C1726" s="3"/>
    </row>
    <row r="1727" spans="3:3" x14ac:dyDescent="0.25">
      <c r="C1727" s="3"/>
    </row>
    <row r="1728" spans="3:3" x14ac:dyDescent="0.25">
      <c r="C1728" s="3"/>
    </row>
    <row r="1729" spans="3:3" x14ac:dyDescent="0.25">
      <c r="C1729" s="3"/>
    </row>
    <row r="1730" spans="3:3" x14ac:dyDescent="0.25">
      <c r="C1730" s="3"/>
    </row>
    <row r="1731" spans="3:3" x14ac:dyDescent="0.25">
      <c r="C1731" s="3"/>
    </row>
    <row r="1732" spans="3:3" x14ac:dyDescent="0.25">
      <c r="C1732" s="3"/>
    </row>
    <row r="1733" spans="3:3" x14ac:dyDescent="0.25">
      <c r="C1733" s="3"/>
    </row>
    <row r="1734" spans="3:3" x14ac:dyDescent="0.25">
      <c r="C1734" s="3"/>
    </row>
    <row r="1735" spans="3:3" x14ac:dyDescent="0.25">
      <c r="C1735" s="3"/>
    </row>
    <row r="1736" spans="3:3" x14ac:dyDescent="0.25">
      <c r="C1736" s="3"/>
    </row>
    <row r="1737" spans="3:3" x14ac:dyDescent="0.25">
      <c r="C1737" s="3"/>
    </row>
    <row r="1738" spans="3:3" x14ac:dyDescent="0.25">
      <c r="C1738" s="3"/>
    </row>
    <row r="1739" spans="3:3" x14ac:dyDescent="0.25">
      <c r="C1739" s="3"/>
    </row>
    <row r="1740" spans="3:3" x14ac:dyDescent="0.25">
      <c r="C1740" s="3"/>
    </row>
    <row r="1741" spans="3:3" x14ac:dyDescent="0.25">
      <c r="C1741" s="3"/>
    </row>
    <row r="1742" spans="3:3" x14ac:dyDescent="0.25">
      <c r="C1742" s="3"/>
    </row>
    <row r="1743" spans="3:3" x14ac:dyDescent="0.25">
      <c r="C1743" s="3"/>
    </row>
    <row r="1744" spans="3:3" x14ac:dyDescent="0.25">
      <c r="C1744" s="3"/>
    </row>
  </sheetData>
  <phoneticPr fontId="2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18</vt:i4>
      </vt:variant>
    </vt:vector>
  </HeadingPairs>
  <TitlesOfParts>
    <vt:vector size="26" baseType="lpstr">
      <vt:lpstr>Version control</vt:lpstr>
      <vt:lpstr>Payment</vt:lpstr>
      <vt:lpstr>Deferred</vt:lpstr>
      <vt:lpstr>Active Changes</vt:lpstr>
      <vt:lpstr>Contributions</vt:lpstr>
      <vt:lpstr>AnnGenHiddenLists</vt:lpstr>
      <vt:lpstr>Factor Table</vt:lpstr>
      <vt:lpstr>Calculation</vt:lpstr>
      <vt:lpstr>A</vt:lpstr>
      <vt:lpstr>age</vt:lpstr>
      <vt:lpstr>BaseTablesList</vt:lpstr>
      <vt:lpstr>Calc_Date</vt:lpstr>
      <vt:lpstr>DoL</vt:lpstr>
      <vt:lpstr>ImprovementsList</vt:lpstr>
      <vt:lpstr>memberCR</vt:lpstr>
      <vt:lpstr>month</vt:lpstr>
      <vt:lpstr>Contributions!Print_Area</vt:lpstr>
      <vt:lpstr>'Factor Table'!Print_Area</vt:lpstr>
      <vt:lpstr>'Factor Table'!Print_Titles</vt:lpstr>
      <vt:lpstr>PT</vt:lpstr>
      <vt:lpstr>RetDate</vt:lpstr>
      <vt:lpstr>salary</vt:lpstr>
      <vt:lpstr>tab</vt:lpstr>
      <vt:lpstr>taxRate</vt:lpstr>
      <vt:lpstr>x</vt:lpstr>
      <vt:lpstr>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2009-03-09T13:47:48Z</cp:lastPrinted>
  <dcterms:created xsi:type="dcterms:W3CDTF">2002-09-27T09:34:12Z</dcterms:created>
  <dcterms:modified xsi:type="dcterms:W3CDTF">2022-08-10T08:34:32Z</dcterms:modified>
</cp:coreProperties>
</file>